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C:\01_PROJEKTY_PH6\akce_24\Sportoviště_Zátišská\07_VV\1.ETAPA\"/>
    </mc:Choice>
  </mc:AlternateContent>
  <xr:revisionPtr revIDLastSave="0" documentId="13_ncr:1_{04D77133-430A-4C08-B609-EFA4970937D0}" xr6:coauthVersionLast="47" xr6:coauthVersionMax="47" xr10:uidLastSave="{00000000-0000-0000-0000-000000000000}"/>
  <bookViews>
    <workbookView xWindow="3330" yWindow="3330" windowWidth="28800" windowHeight="15345" firstSheet="6" activeTab="9" xr2:uid="{00000000-000D-0000-FFFF-FFFF00000000}"/>
  </bookViews>
  <sheets>
    <sheet name="Rekapitulace stavby" sheetId="1" r:id="rId1"/>
    <sheet name="00 - Vedlejší Rozpočtové ..." sheetId="2" r:id="rId2"/>
    <sheet name="001 - Přípravné bourací p..." sheetId="3" r:id="rId3"/>
    <sheet name="SO 01 - Multifunkční hřiště" sheetId="4" r:id="rId4"/>
    <sheet name="SO 02 - Dětské hřiště" sheetId="5" r:id="rId5"/>
    <sheet name="SO 03 - Oplocení multifun..." sheetId="6" r:id="rId6"/>
    <sheet name="SO 04 - Oplocení dětského..." sheetId="7" r:id="rId7"/>
    <sheet name="SO 05 - Gabionová opěrná ..." sheetId="8" r:id="rId8"/>
    <sheet name="SO 06 - Gabionové opěrné ..." sheetId="9" r:id="rId9"/>
    <sheet name="SO 07 - Gabionové opěrné ..." sheetId="10" r:id="rId10"/>
  </sheets>
  <definedNames>
    <definedName name="_xlnm._FilterDatabase" localSheetId="1" hidden="1">'00 - Vedlejší Rozpočtové ...'!$C$120:$K$138</definedName>
    <definedName name="_xlnm._FilterDatabase" localSheetId="2" hidden="1">'001 - Přípravné bourací p...'!$C$119:$K$150</definedName>
    <definedName name="_xlnm._FilterDatabase" localSheetId="3" hidden="1">'SO 01 - Multifunkční hřiště'!$C$122:$K$204</definedName>
    <definedName name="_xlnm._FilterDatabase" localSheetId="4" hidden="1">'SO 02 - Dětské hřiště'!$C$122:$K$227</definedName>
    <definedName name="_xlnm._FilterDatabase" localSheetId="5" hidden="1">'SO 03 - Oplocení multifun...'!$C$121:$K$186</definedName>
    <definedName name="_xlnm._FilterDatabase" localSheetId="6" hidden="1">'SO 04 - Oplocení dětského...'!$C$120:$K$172</definedName>
    <definedName name="_xlnm._FilterDatabase" localSheetId="7" hidden="1">'SO 05 - Gabionová opěrná ...'!$C$122:$K$194</definedName>
    <definedName name="_xlnm._FilterDatabase" localSheetId="8" hidden="1">'SO 06 - Gabionové opěrné ...'!$C$122:$K$175</definedName>
    <definedName name="_xlnm._FilterDatabase" localSheetId="9" hidden="1">'SO 07 - Gabionové opěrné ...'!$C$129:$K$310</definedName>
    <definedName name="_xlnm.Print_Titles" localSheetId="1">'00 - Vedlejší Rozpočtové ...'!$120:$120</definedName>
    <definedName name="_xlnm.Print_Titles" localSheetId="2">'001 - Přípravné bourací p...'!$119:$119</definedName>
    <definedName name="_xlnm.Print_Titles" localSheetId="0">'Rekapitulace stavby'!$92:$92</definedName>
    <definedName name="_xlnm.Print_Titles" localSheetId="3">'SO 01 - Multifunkční hřiště'!$122:$122</definedName>
    <definedName name="_xlnm.Print_Titles" localSheetId="4">'SO 02 - Dětské hřiště'!$122:$122</definedName>
    <definedName name="_xlnm.Print_Titles" localSheetId="5">'SO 03 - Oplocení multifun...'!$121:$121</definedName>
    <definedName name="_xlnm.Print_Titles" localSheetId="6">'SO 04 - Oplocení dětského...'!$120:$120</definedName>
    <definedName name="_xlnm.Print_Titles" localSheetId="7">'SO 05 - Gabionová opěrná ...'!$122:$122</definedName>
    <definedName name="_xlnm.Print_Titles" localSheetId="8">'SO 06 - Gabionové opěrné ...'!$122:$122</definedName>
    <definedName name="_xlnm.Print_Titles" localSheetId="9">'SO 07 - Gabionové opěrné ...'!$129:$129</definedName>
    <definedName name="_xlnm.Print_Area" localSheetId="1">'00 - Vedlejší Rozpočtové ...'!$C$4:$J$76,'00 - Vedlejší Rozpočtové ...'!$C$82:$J$102,'00 - Vedlejší Rozpočtové ...'!$C$108:$J$138</definedName>
    <definedName name="_xlnm.Print_Area" localSheetId="2">'001 - Přípravné bourací p...'!$C$4:$J$76,'001 - Přípravné bourací p...'!$C$82:$J$101,'001 - Přípravné bourací p...'!$C$107:$J$150</definedName>
    <definedName name="_xlnm.Print_Area" localSheetId="0">'Rekapitulace stavby'!$D$4:$AO$76,'Rekapitulace stavby'!$C$82:$AQ$104</definedName>
    <definedName name="_xlnm.Print_Area" localSheetId="3">'SO 01 - Multifunkční hřiště'!$C$4:$J$76,'SO 01 - Multifunkční hřiště'!$C$82:$J$104,'SO 01 - Multifunkční hřiště'!$C$110:$J$204</definedName>
    <definedName name="_xlnm.Print_Area" localSheetId="4">'SO 02 - Dětské hřiště'!$C$4:$J$76,'SO 02 - Dětské hřiště'!$C$82:$J$104,'SO 02 - Dětské hřiště'!$C$110:$J$227</definedName>
    <definedName name="_xlnm.Print_Area" localSheetId="5">'SO 03 - Oplocení multifun...'!$C$4:$J$76,'SO 03 - Oplocení multifun...'!$C$82:$J$103,'SO 03 - Oplocení multifun...'!$C$109:$J$186</definedName>
    <definedName name="_xlnm.Print_Area" localSheetId="6">'SO 04 - Oplocení dětského...'!$C$4:$J$76,'SO 04 - Oplocení dětského...'!$C$82:$J$102,'SO 04 - Oplocení dětského...'!$C$108:$J$172</definedName>
    <definedName name="_xlnm.Print_Area" localSheetId="7">'SO 05 - Gabionová opěrná ...'!$C$4:$J$76,'SO 05 - Gabionová opěrná ...'!$C$82:$J$104,'SO 05 - Gabionová opěrná ...'!$C$110:$J$194</definedName>
    <definedName name="_xlnm.Print_Area" localSheetId="8">'SO 06 - Gabionové opěrné ...'!$C$4:$J$76,'SO 06 - Gabionové opěrné ...'!$C$82:$J$104,'SO 06 - Gabionové opěrné ...'!$C$110:$J$175</definedName>
    <definedName name="_xlnm.Print_Area" localSheetId="9">'SO 07 - Gabionové opěrné ...'!$C$4:$J$76,'SO 07 - Gabionové opěrné ...'!$C$82:$J$111,'SO 07 - Gabionové opěrné ...'!$C$117:$J$310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10" l="1"/>
  <c r="J36" i="10"/>
  <c r="AY103" i="1" s="1"/>
  <c r="J35" i="10"/>
  <c r="AX103" i="1"/>
  <c r="BI308" i="10"/>
  <c r="BH308" i="10"/>
  <c r="BG308" i="10"/>
  <c r="BF308" i="10"/>
  <c r="T308" i="10"/>
  <c r="T307" i="10"/>
  <c r="R308" i="10"/>
  <c r="R307" i="10"/>
  <c r="P308" i="10"/>
  <c r="P307" i="10"/>
  <c r="BI304" i="10"/>
  <c r="BH304" i="10"/>
  <c r="BG304" i="10"/>
  <c r="BF304" i="10"/>
  <c r="T304" i="10"/>
  <c r="R304" i="10"/>
  <c r="P304" i="10"/>
  <c r="BI303" i="10"/>
  <c r="BH303" i="10"/>
  <c r="BG303" i="10"/>
  <c r="BF303" i="10"/>
  <c r="T303" i="10"/>
  <c r="R303" i="10"/>
  <c r="P303" i="10"/>
  <c r="BI298" i="10"/>
  <c r="BH298" i="10"/>
  <c r="BG298" i="10"/>
  <c r="BF298" i="10"/>
  <c r="T298" i="10"/>
  <c r="T297" i="10"/>
  <c r="R298" i="10"/>
  <c r="R297" i="10"/>
  <c r="P298" i="10"/>
  <c r="P297" i="10"/>
  <c r="BI292" i="10"/>
  <c r="BH292" i="10"/>
  <c r="BG292" i="10"/>
  <c r="BF292" i="10"/>
  <c r="T292" i="10"/>
  <c r="T287" i="10"/>
  <c r="R292" i="10"/>
  <c r="P292" i="10"/>
  <c r="BI288" i="10"/>
  <c r="BH288" i="10"/>
  <c r="BG288" i="10"/>
  <c r="BF288" i="10"/>
  <c r="T288" i="10"/>
  <c r="R288" i="10"/>
  <c r="R287" i="10" s="1"/>
  <c r="P288" i="10"/>
  <c r="P287" i="10" s="1"/>
  <c r="BI284" i="10"/>
  <c r="BH284" i="10"/>
  <c r="BG284" i="10"/>
  <c r="BF284" i="10"/>
  <c r="T284" i="10"/>
  <c r="T283" i="10" s="1"/>
  <c r="R284" i="10"/>
  <c r="R283" i="10"/>
  <c r="P284" i="10"/>
  <c r="P283" i="10" s="1"/>
  <c r="BI281" i="10"/>
  <c r="BH281" i="10"/>
  <c r="BG281" i="10"/>
  <c r="BF281" i="10"/>
  <c r="T281" i="10"/>
  <c r="T280" i="10"/>
  <c r="R281" i="10"/>
  <c r="R280" i="10" s="1"/>
  <c r="P281" i="10"/>
  <c r="P280" i="10" s="1"/>
  <c r="BI278" i="10"/>
  <c r="BH278" i="10"/>
  <c r="BG278" i="10"/>
  <c r="BF278" i="10"/>
  <c r="T278" i="10"/>
  <c r="R278" i="10"/>
  <c r="P278" i="10"/>
  <c r="BI277" i="10"/>
  <c r="BH277" i="10"/>
  <c r="BG277" i="10"/>
  <c r="BF277" i="10"/>
  <c r="T277" i="10"/>
  <c r="R277" i="10"/>
  <c r="P277" i="10"/>
  <c r="BI274" i="10"/>
  <c r="BH274" i="10"/>
  <c r="BG274" i="10"/>
  <c r="BF274" i="10"/>
  <c r="T274" i="10"/>
  <c r="R274" i="10"/>
  <c r="P274" i="10"/>
  <c r="BI272" i="10"/>
  <c r="BH272" i="10"/>
  <c r="BG272" i="10"/>
  <c r="BF272" i="10"/>
  <c r="T272" i="10"/>
  <c r="R272" i="10"/>
  <c r="P272" i="10"/>
  <c r="BI269" i="10"/>
  <c r="BH269" i="10"/>
  <c r="BG269" i="10"/>
  <c r="BF269" i="10"/>
  <c r="T269" i="10"/>
  <c r="R269" i="10"/>
  <c r="P269" i="10"/>
  <c r="BI267" i="10"/>
  <c r="BH267" i="10"/>
  <c r="BG267" i="10"/>
  <c r="BF267" i="10"/>
  <c r="T267" i="10"/>
  <c r="R267" i="10"/>
  <c r="P267" i="10"/>
  <c r="BI264" i="10"/>
  <c r="BH264" i="10"/>
  <c r="BG264" i="10"/>
  <c r="BF264" i="10"/>
  <c r="T264" i="10"/>
  <c r="R264" i="10"/>
  <c r="P264" i="10"/>
  <c r="BI260" i="10"/>
  <c r="BH260" i="10"/>
  <c r="BG260" i="10"/>
  <c r="BF260" i="10"/>
  <c r="T260" i="10"/>
  <c r="R260" i="10"/>
  <c r="P260" i="10"/>
  <c r="BI257" i="10"/>
  <c r="BH257" i="10"/>
  <c r="BG257" i="10"/>
  <c r="BF257" i="10"/>
  <c r="T257" i="10"/>
  <c r="R257" i="10"/>
  <c r="P257" i="10"/>
  <c r="BI252" i="10"/>
  <c r="BH252" i="10"/>
  <c r="BG252" i="10"/>
  <c r="BF252" i="10"/>
  <c r="T252" i="10"/>
  <c r="R252" i="10"/>
  <c r="P252" i="10"/>
  <c r="BI249" i="10"/>
  <c r="BH249" i="10"/>
  <c r="BG249" i="10"/>
  <c r="BF249" i="10"/>
  <c r="T249" i="10"/>
  <c r="R249" i="10"/>
  <c r="P249" i="10"/>
  <c r="BI246" i="10"/>
  <c r="BH246" i="10"/>
  <c r="BG246" i="10"/>
  <c r="BF246" i="10"/>
  <c r="T246" i="10"/>
  <c r="R246" i="10"/>
  <c r="P246" i="10"/>
  <c r="BI243" i="10"/>
  <c r="BH243" i="10"/>
  <c r="BG243" i="10"/>
  <c r="BF243" i="10"/>
  <c r="T243" i="10"/>
  <c r="R243" i="10"/>
  <c r="P243" i="10"/>
  <c r="BI239" i="10"/>
  <c r="BH239" i="10"/>
  <c r="BG239" i="10"/>
  <c r="BF239" i="10"/>
  <c r="T239" i="10"/>
  <c r="R239" i="10"/>
  <c r="P239" i="10"/>
  <c r="BI236" i="10"/>
  <c r="BH236" i="10"/>
  <c r="BG236" i="10"/>
  <c r="BF236" i="10"/>
  <c r="T236" i="10"/>
  <c r="R236" i="10"/>
  <c r="P236" i="10"/>
  <c r="BI233" i="10"/>
  <c r="BH233" i="10"/>
  <c r="BG233" i="10"/>
  <c r="BF233" i="10"/>
  <c r="T233" i="10"/>
  <c r="R233" i="10"/>
  <c r="P233" i="10"/>
  <c r="BI230" i="10"/>
  <c r="BH230" i="10"/>
  <c r="BG230" i="10"/>
  <c r="BF230" i="10"/>
  <c r="T230" i="10"/>
  <c r="R230" i="10"/>
  <c r="P230" i="10"/>
  <c r="BI227" i="10"/>
  <c r="BH227" i="10"/>
  <c r="BG227" i="10"/>
  <c r="BF227" i="10"/>
  <c r="T227" i="10"/>
  <c r="R227" i="10"/>
  <c r="P227" i="10"/>
  <c r="BI224" i="10"/>
  <c r="BH224" i="10"/>
  <c r="BG224" i="10"/>
  <c r="BF224" i="10"/>
  <c r="T224" i="10"/>
  <c r="R224" i="10"/>
  <c r="P224" i="10"/>
  <c r="BI219" i="10"/>
  <c r="BH219" i="10"/>
  <c r="BG219" i="10"/>
  <c r="BF219" i="10"/>
  <c r="T219" i="10"/>
  <c r="R219" i="10"/>
  <c r="P219" i="10"/>
  <c r="BI215" i="10"/>
  <c r="BH215" i="10"/>
  <c r="BG215" i="10"/>
  <c r="BF215" i="10"/>
  <c r="T215" i="10"/>
  <c r="R215" i="10"/>
  <c r="P215" i="10"/>
  <c r="BI212" i="10"/>
  <c r="BH212" i="10"/>
  <c r="BG212" i="10"/>
  <c r="BF212" i="10"/>
  <c r="T212" i="10"/>
  <c r="R212" i="10"/>
  <c r="P212" i="10"/>
  <c r="BI209" i="10"/>
  <c r="BH209" i="10"/>
  <c r="BG209" i="10"/>
  <c r="BF209" i="10"/>
  <c r="T209" i="10"/>
  <c r="R209" i="10"/>
  <c r="P209" i="10"/>
  <c r="BI206" i="10"/>
  <c r="BH206" i="10"/>
  <c r="BG206" i="10"/>
  <c r="BF206" i="10"/>
  <c r="T206" i="10"/>
  <c r="R206" i="10"/>
  <c r="P206" i="10"/>
  <c r="BI201" i="10"/>
  <c r="BH201" i="10"/>
  <c r="BG201" i="10"/>
  <c r="BF201" i="10"/>
  <c r="T201" i="10"/>
  <c r="R201" i="10"/>
  <c r="P201" i="10"/>
  <c r="BI198" i="10"/>
  <c r="BH198" i="10"/>
  <c r="BG198" i="10"/>
  <c r="BF198" i="10"/>
  <c r="T198" i="10"/>
  <c r="R198" i="10"/>
  <c r="P198" i="10"/>
  <c r="BI192" i="10"/>
  <c r="BH192" i="10"/>
  <c r="BG192" i="10"/>
  <c r="BF192" i="10"/>
  <c r="T192" i="10"/>
  <c r="R192" i="10"/>
  <c r="P192" i="10"/>
  <c r="BI189" i="10"/>
  <c r="BH189" i="10"/>
  <c r="BG189" i="10"/>
  <c r="BF189" i="10"/>
  <c r="T189" i="10"/>
  <c r="R189" i="10"/>
  <c r="P189" i="10"/>
  <c r="BI187" i="10"/>
  <c r="BH187" i="10"/>
  <c r="BG187" i="10"/>
  <c r="BF187" i="10"/>
  <c r="T187" i="10"/>
  <c r="R187" i="10"/>
  <c r="P187" i="10"/>
  <c r="BI183" i="10"/>
  <c r="BH183" i="10"/>
  <c r="BG183" i="10"/>
  <c r="BF183" i="10"/>
  <c r="T183" i="10"/>
  <c r="R183" i="10"/>
  <c r="P183" i="10"/>
  <c r="BI181" i="10"/>
  <c r="BH181" i="10"/>
  <c r="BG181" i="10"/>
  <c r="BF181" i="10"/>
  <c r="T181" i="10"/>
  <c r="R181" i="10"/>
  <c r="P181" i="10"/>
  <c r="BI178" i="10"/>
  <c r="BH178" i="10"/>
  <c r="BG178" i="10"/>
  <c r="BF178" i="10"/>
  <c r="T178" i="10"/>
  <c r="R178" i="10"/>
  <c r="P178" i="10"/>
  <c r="BI175" i="10"/>
  <c r="BH175" i="10"/>
  <c r="BG175" i="10"/>
  <c r="BF175" i="10"/>
  <c r="T175" i="10"/>
  <c r="R175" i="10"/>
  <c r="P175" i="10"/>
  <c r="BI172" i="10"/>
  <c r="BH172" i="10"/>
  <c r="BG172" i="10"/>
  <c r="BF172" i="10"/>
  <c r="T172" i="10"/>
  <c r="R172" i="10"/>
  <c r="P172" i="10"/>
  <c r="BI169" i="10"/>
  <c r="BH169" i="10"/>
  <c r="BG169" i="10"/>
  <c r="BF169" i="10"/>
  <c r="T169" i="10"/>
  <c r="R169" i="10"/>
  <c r="P169" i="10"/>
  <c r="BI168" i="10"/>
  <c r="BH168" i="10"/>
  <c r="BG168" i="10"/>
  <c r="BF168" i="10"/>
  <c r="T168" i="10"/>
  <c r="R168" i="10"/>
  <c r="P168" i="10"/>
  <c r="BI167" i="10"/>
  <c r="BH167" i="10"/>
  <c r="BG167" i="10"/>
  <c r="BF167" i="10"/>
  <c r="T167" i="10"/>
  <c r="R167" i="10"/>
  <c r="P167" i="10"/>
  <c r="BI165" i="10"/>
  <c r="BH165" i="10"/>
  <c r="BG165" i="10"/>
  <c r="BF165" i="10"/>
  <c r="T165" i="10"/>
  <c r="R165" i="10"/>
  <c r="P165" i="10"/>
  <c r="BI164" i="10"/>
  <c r="BH164" i="10"/>
  <c r="BG164" i="10"/>
  <c r="BF164" i="10"/>
  <c r="T164" i="10"/>
  <c r="R164" i="10"/>
  <c r="P164" i="10"/>
  <c r="BI162" i="10"/>
  <c r="BH162" i="10"/>
  <c r="BG162" i="10"/>
  <c r="BF162" i="10"/>
  <c r="T162" i="10"/>
  <c r="R162" i="10"/>
  <c r="P162" i="10"/>
  <c r="BI159" i="10"/>
  <c r="BH159" i="10"/>
  <c r="BG159" i="10"/>
  <c r="BF159" i="10"/>
  <c r="T159" i="10"/>
  <c r="R159" i="10"/>
  <c r="P159" i="10"/>
  <c r="BI156" i="10"/>
  <c r="BH156" i="10"/>
  <c r="BG156" i="10"/>
  <c r="BF156" i="10"/>
  <c r="T156" i="10"/>
  <c r="R156" i="10"/>
  <c r="P156" i="10"/>
  <c r="BI153" i="10"/>
  <c r="BH153" i="10"/>
  <c r="BG153" i="10"/>
  <c r="BF153" i="10"/>
  <c r="T153" i="10"/>
  <c r="R153" i="10"/>
  <c r="P153" i="10"/>
  <c r="BI152" i="10"/>
  <c r="BH152" i="10"/>
  <c r="BG152" i="10"/>
  <c r="BF152" i="10"/>
  <c r="T152" i="10"/>
  <c r="R152" i="10"/>
  <c r="P152" i="10"/>
  <c r="BI149" i="10"/>
  <c r="BH149" i="10"/>
  <c r="BG149" i="10"/>
  <c r="BF149" i="10"/>
  <c r="T149" i="10"/>
  <c r="R149" i="10"/>
  <c r="P149" i="10"/>
  <c r="BI145" i="10"/>
  <c r="BH145" i="10"/>
  <c r="BG145" i="10"/>
  <c r="BF145" i="10"/>
  <c r="T145" i="10"/>
  <c r="R145" i="10"/>
  <c r="P145" i="10"/>
  <c r="BI142" i="10"/>
  <c r="BH142" i="10"/>
  <c r="BG142" i="10"/>
  <c r="BF142" i="10"/>
  <c r="T142" i="10"/>
  <c r="R142" i="10"/>
  <c r="P142" i="10"/>
  <c r="BI139" i="10"/>
  <c r="BH139" i="10"/>
  <c r="BG139" i="10"/>
  <c r="BF139" i="10"/>
  <c r="T139" i="10"/>
  <c r="R139" i="10"/>
  <c r="P139" i="10"/>
  <c r="BI136" i="10"/>
  <c r="BH136" i="10"/>
  <c r="BG136" i="10"/>
  <c r="BF136" i="10"/>
  <c r="T136" i="10"/>
  <c r="R136" i="10"/>
  <c r="P136" i="10"/>
  <c r="BI133" i="10"/>
  <c r="BH133" i="10"/>
  <c r="BG133" i="10"/>
  <c r="BF133" i="10"/>
  <c r="T133" i="10"/>
  <c r="R133" i="10"/>
  <c r="P133" i="10"/>
  <c r="J127" i="10"/>
  <c r="J126" i="10"/>
  <c r="F126" i="10"/>
  <c r="F124" i="10"/>
  <c r="E122" i="10"/>
  <c r="J92" i="10"/>
  <c r="J91" i="10"/>
  <c r="F91" i="10"/>
  <c r="F89" i="10"/>
  <c r="E87" i="10"/>
  <c r="J18" i="10"/>
  <c r="E18" i="10"/>
  <c r="F92" i="10" s="1"/>
  <c r="J17" i="10"/>
  <c r="J12" i="10"/>
  <c r="J124" i="10" s="1"/>
  <c r="E7" i="10"/>
  <c r="E85" i="10" s="1"/>
  <c r="J37" i="9"/>
  <c r="J36" i="9"/>
  <c r="AY102" i="1" s="1"/>
  <c r="J35" i="9"/>
  <c r="AX102" i="1" s="1"/>
  <c r="BI175" i="9"/>
  <c r="BH175" i="9"/>
  <c r="BG175" i="9"/>
  <c r="BF175" i="9"/>
  <c r="T175" i="9"/>
  <c r="T174" i="9"/>
  <c r="R175" i="9"/>
  <c r="R174" i="9" s="1"/>
  <c r="P175" i="9"/>
  <c r="P174" i="9"/>
  <c r="BI171" i="9"/>
  <c r="BH171" i="9"/>
  <c r="BG171" i="9"/>
  <c r="BF171" i="9"/>
  <c r="T171" i="9"/>
  <c r="T170" i="9" s="1"/>
  <c r="R171" i="9"/>
  <c r="R170" i="9"/>
  <c r="P171" i="9"/>
  <c r="P170" i="9"/>
  <c r="BI167" i="9"/>
  <c r="BH167" i="9"/>
  <c r="BG167" i="9"/>
  <c r="BF167" i="9"/>
  <c r="T167" i="9"/>
  <c r="T166" i="9"/>
  <c r="R167" i="9"/>
  <c r="R166" i="9"/>
  <c r="P167" i="9"/>
  <c r="P166" i="9"/>
  <c r="BI162" i="9"/>
  <c r="BH162" i="9"/>
  <c r="BG162" i="9"/>
  <c r="BF162" i="9"/>
  <c r="T162" i="9"/>
  <c r="R162" i="9"/>
  <c r="P162" i="9"/>
  <c r="BI157" i="9"/>
  <c r="BH157" i="9"/>
  <c r="BG157" i="9"/>
  <c r="BF157" i="9"/>
  <c r="T157" i="9"/>
  <c r="R157" i="9"/>
  <c r="P157" i="9"/>
  <c r="BI154" i="9"/>
  <c r="BH154" i="9"/>
  <c r="BG154" i="9"/>
  <c r="BF154" i="9"/>
  <c r="T154" i="9"/>
  <c r="R154" i="9"/>
  <c r="P154" i="9"/>
  <c r="BI151" i="9"/>
  <c r="BH151" i="9"/>
  <c r="BG151" i="9"/>
  <c r="BF151" i="9"/>
  <c r="T151" i="9"/>
  <c r="R151" i="9"/>
  <c r="P151" i="9"/>
  <c r="BI148" i="9"/>
  <c r="BH148" i="9"/>
  <c r="BG148" i="9"/>
  <c r="BF148" i="9"/>
  <c r="T148" i="9"/>
  <c r="R148" i="9"/>
  <c r="P148" i="9"/>
  <c r="BI144" i="9"/>
  <c r="BH144" i="9"/>
  <c r="BG144" i="9"/>
  <c r="BF144" i="9"/>
  <c r="T144" i="9"/>
  <c r="T143" i="9"/>
  <c r="R144" i="9"/>
  <c r="R143" i="9" s="1"/>
  <c r="P144" i="9"/>
  <c r="P143" i="9"/>
  <c r="BI140" i="9"/>
  <c r="BH140" i="9"/>
  <c r="BG140" i="9"/>
  <c r="BF140" i="9"/>
  <c r="T140" i="9"/>
  <c r="R140" i="9"/>
  <c r="P140" i="9"/>
  <c r="BI137" i="9"/>
  <c r="BH137" i="9"/>
  <c r="BG137" i="9"/>
  <c r="BF137" i="9"/>
  <c r="T137" i="9"/>
  <c r="R137" i="9"/>
  <c r="P137" i="9"/>
  <c r="BI136" i="9"/>
  <c r="BH136" i="9"/>
  <c r="BG136" i="9"/>
  <c r="BF136" i="9"/>
  <c r="T136" i="9"/>
  <c r="R136" i="9"/>
  <c r="P136" i="9"/>
  <c r="BI135" i="9"/>
  <c r="BH135" i="9"/>
  <c r="BG135" i="9"/>
  <c r="BF135" i="9"/>
  <c r="T135" i="9"/>
  <c r="R135" i="9"/>
  <c r="P135" i="9"/>
  <c r="BI132" i="9"/>
  <c r="BH132" i="9"/>
  <c r="BG132" i="9"/>
  <c r="BF132" i="9"/>
  <c r="T132" i="9"/>
  <c r="R132" i="9"/>
  <c r="P132" i="9"/>
  <c r="BI129" i="9"/>
  <c r="BH129" i="9"/>
  <c r="BG129" i="9"/>
  <c r="BF129" i="9"/>
  <c r="T129" i="9"/>
  <c r="R129" i="9"/>
  <c r="P129" i="9"/>
  <c r="BI126" i="9"/>
  <c r="BH126" i="9"/>
  <c r="BG126" i="9"/>
  <c r="BF126" i="9"/>
  <c r="T126" i="9"/>
  <c r="R126" i="9"/>
  <c r="P126" i="9"/>
  <c r="J120" i="9"/>
  <c r="J119" i="9"/>
  <c r="F119" i="9"/>
  <c r="F117" i="9"/>
  <c r="E115" i="9"/>
  <c r="J92" i="9"/>
  <c r="J91" i="9"/>
  <c r="F91" i="9"/>
  <c r="F89" i="9"/>
  <c r="E87" i="9"/>
  <c r="J18" i="9"/>
  <c r="E18" i="9"/>
  <c r="F120" i="9" s="1"/>
  <c r="J17" i="9"/>
  <c r="J12" i="9"/>
  <c r="J117" i="9"/>
  <c r="E7" i="9"/>
  <c r="E113" i="9"/>
  <c r="J37" i="8"/>
  <c r="J36" i="8"/>
  <c r="AY101" i="1" s="1"/>
  <c r="J35" i="8"/>
  <c r="AX101" i="1"/>
  <c r="BI194" i="8"/>
  <c r="BH194" i="8"/>
  <c r="BG194" i="8"/>
  <c r="BF194" i="8"/>
  <c r="T194" i="8"/>
  <c r="T193" i="8" s="1"/>
  <c r="R194" i="8"/>
  <c r="R193" i="8"/>
  <c r="P194" i="8"/>
  <c r="P193" i="8" s="1"/>
  <c r="BI192" i="8"/>
  <c r="BH192" i="8"/>
  <c r="BG192" i="8"/>
  <c r="BF192" i="8"/>
  <c r="T192" i="8"/>
  <c r="R192" i="8"/>
  <c r="P192" i="8"/>
  <c r="BI189" i="8"/>
  <c r="BH189" i="8"/>
  <c r="BG189" i="8"/>
  <c r="BF189" i="8"/>
  <c r="T189" i="8"/>
  <c r="R189" i="8"/>
  <c r="P189" i="8"/>
  <c r="BI185" i="8"/>
  <c r="BH185" i="8"/>
  <c r="BG185" i="8"/>
  <c r="BF185" i="8"/>
  <c r="T185" i="8"/>
  <c r="T184" i="8" s="1"/>
  <c r="R185" i="8"/>
  <c r="R184" i="8"/>
  <c r="P185" i="8"/>
  <c r="P184" i="8" s="1"/>
  <c r="BI181" i="8"/>
  <c r="BH181" i="8"/>
  <c r="BG181" i="8"/>
  <c r="BF181" i="8"/>
  <c r="T181" i="8"/>
  <c r="R181" i="8"/>
  <c r="P181" i="8"/>
  <c r="BI178" i="8"/>
  <c r="BH178" i="8"/>
  <c r="BG178" i="8"/>
  <c r="BF178" i="8"/>
  <c r="T178" i="8"/>
  <c r="R178" i="8"/>
  <c r="P178" i="8"/>
  <c r="BI173" i="8"/>
  <c r="BH173" i="8"/>
  <c r="BG173" i="8"/>
  <c r="BF173" i="8"/>
  <c r="T173" i="8"/>
  <c r="R173" i="8"/>
  <c r="P173" i="8"/>
  <c r="BI170" i="8"/>
  <c r="BH170" i="8"/>
  <c r="BG170" i="8"/>
  <c r="BF170" i="8"/>
  <c r="T170" i="8"/>
  <c r="R170" i="8"/>
  <c r="P170" i="8"/>
  <c r="BI167" i="8"/>
  <c r="BH167" i="8"/>
  <c r="BG167" i="8"/>
  <c r="BF167" i="8"/>
  <c r="T167" i="8"/>
  <c r="R167" i="8"/>
  <c r="P167" i="8"/>
  <c r="BI164" i="8"/>
  <c r="BH164" i="8"/>
  <c r="BG164" i="8"/>
  <c r="BF164" i="8"/>
  <c r="T164" i="8"/>
  <c r="R164" i="8"/>
  <c r="P164" i="8"/>
  <c r="BI163" i="8"/>
  <c r="BH163" i="8"/>
  <c r="BG163" i="8"/>
  <c r="BF163" i="8"/>
  <c r="T163" i="8"/>
  <c r="R163" i="8"/>
  <c r="P163" i="8"/>
  <c r="BI160" i="8"/>
  <c r="BH160" i="8"/>
  <c r="BG160" i="8"/>
  <c r="BF160" i="8"/>
  <c r="T160" i="8"/>
  <c r="R160" i="8"/>
  <c r="P160" i="8"/>
  <c r="BI156" i="8"/>
  <c r="BH156" i="8"/>
  <c r="BG156" i="8"/>
  <c r="BF156" i="8"/>
  <c r="T156" i="8"/>
  <c r="T155" i="8"/>
  <c r="R156" i="8"/>
  <c r="R155" i="8" s="1"/>
  <c r="P156" i="8"/>
  <c r="P155" i="8"/>
  <c r="BI151" i="8"/>
  <c r="BH151" i="8"/>
  <c r="BG151" i="8"/>
  <c r="BF151" i="8"/>
  <c r="T151" i="8"/>
  <c r="R151" i="8"/>
  <c r="P151" i="8"/>
  <c r="BI148" i="8"/>
  <c r="BH148" i="8"/>
  <c r="BG148" i="8"/>
  <c r="BF148" i="8"/>
  <c r="T148" i="8"/>
  <c r="R148" i="8"/>
  <c r="P148" i="8"/>
  <c r="BI145" i="8"/>
  <c r="BH145" i="8"/>
  <c r="BG145" i="8"/>
  <c r="BF145" i="8"/>
  <c r="T145" i="8"/>
  <c r="R145" i="8"/>
  <c r="P145" i="8"/>
  <c r="BI142" i="8"/>
  <c r="BH142" i="8"/>
  <c r="BG142" i="8"/>
  <c r="BF142" i="8"/>
  <c r="T142" i="8"/>
  <c r="R142" i="8"/>
  <c r="P142" i="8"/>
  <c r="BI139" i="8"/>
  <c r="BH139" i="8"/>
  <c r="BG139" i="8"/>
  <c r="BF139" i="8"/>
  <c r="T139" i="8"/>
  <c r="R139" i="8"/>
  <c r="P139" i="8"/>
  <c r="BI138" i="8"/>
  <c r="BH138" i="8"/>
  <c r="BG138" i="8"/>
  <c r="BF138" i="8"/>
  <c r="T138" i="8"/>
  <c r="R138" i="8"/>
  <c r="P138" i="8"/>
  <c r="BI135" i="8"/>
  <c r="BH135" i="8"/>
  <c r="BG135" i="8"/>
  <c r="BF135" i="8"/>
  <c r="T135" i="8"/>
  <c r="R135" i="8"/>
  <c r="P135" i="8"/>
  <c r="BI132" i="8"/>
  <c r="BH132" i="8"/>
  <c r="BG132" i="8"/>
  <c r="BF132" i="8"/>
  <c r="T132" i="8"/>
  <c r="R132" i="8"/>
  <c r="P132" i="8"/>
  <c r="BI129" i="8"/>
  <c r="BH129" i="8"/>
  <c r="BG129" i="8"/>
  <c r="BF129" i="8"/>
  <c r="T129" i="8"/>
  <c r="R129" i="8"/>
  <c r="P129" i="8"/>
  <c r="BI126" i="8"/>
  <c r="BH126" i="8"/>
  <c r="BG126" i="8"/>
  <c r="BF126" i="8"/>
  <c r="T126" i="8"/>
  <c r="R126" i="8"/>
  <c r="P126" i="8"/>
  <c r="J120" i="8"/>
  <c r="J119" i="8"/>
  <c r="F119" i="8"/>
  <c r="F117" i="8"/>
  <c r="E115" i="8"/>
  <c r="J92" i="8"/>
  <c r="J91" i="8"/>
  <c r="F91" i="8"/>
  <c r="F89" i="8"/>
  <c r="E87" i="8"/>
  <c r="J18" i="8"/>
  <c r="E18" i="8"/>
  <c r="F120" i="8" s="1"/>
  <c r="J17" i="8"/>
  <c r="J12" i="8"/>
  <c r="J89" i="8" s="1"/>
  <c r="E7" i="8"/>
  <c r="E113" i="8"/>
  <c r="J37" i="7"/>
  <c r="J36" i="7"/>
  <c r="AY100" i="1" s="1"/>
  <c r="J35" i="7"/>
  <c r="AX100" i="1"/>
  <c r="BI172" i="7"/>
  <c r="BH172" i="7"/>
  <c r="BG172" i="7"/>
  <c r="BF172" i="7"/>
  <c r="T172" i="7"/>
  <c r="T171" i="7"/>
  <c r="R172" i="7"/>
  <c r="R171" i="7"/>
  <c r="P172" i="7"/>
  <c r="P171" i="7"/>
  <c r="BI168" i="7"/>
  <c r="BH168" i="7"/>
  <c r="BG168" i="7"/>
  <c r="BF168" i="7"/>
  <c r="T168" i="7"/>
  <c r="R168" i="7"/>
  <c r="P168" i="7"/>
  <c r="BI164" i="7"/>
  <c r="BH164" i="7"/>
  <c r="BG164" i="7"/>
  <c r="BF164" i="7"/>
  <c r="T164" i="7"/>
  <c r="R164" i="7"/>
  <c r="P164" i="7"/>
  <c r="BI160" i="7"/>
  <c r="BH160" i="7"/>
  <c r="BG160" i="7"/>
  <c r="BF160" i="7"/>
  <c r="T160" i="7"/>
  <c r="R160" i="7"/>
  <c r="P160" i="7"/>
  <c r="BI155" i="7"/>
  <c r="BH155" i="7"/>
  <c r="BG155" i="7"/>
  <c r="BF155" i="7"/>
  <c r="T155" i="7"/>
  <c r="R155" i="7"/>
  <c r="P155" i="7"/>
  <c r="BI151" i="7"/>
  <c r="BH151" i="7"/>
  <c r="BG151" i="7"/>
  <c r="BF151" i="7"/>
  <c r="T151" i="7"/>
  <c r="R151" i="7"/>
  <c r="P151" i="7"/>
  <c r="BI150" i="7"/>
  <c r="BH150" i="7"/>
  <c r="BG150" i="7"/>
  <c r="BF150" i="7"/>
  <c r="T150" i="7"/>
  <c r="R150" i="7"/>
  <c r="P150" i="7"/>
  <c r="BI147" i="7"/>
  <c r="BH147" i="7"/>
  <c r="BG147" i="7"/>
  <c r="BF147" i="7"/>
  <c r="T147" i="7"/>
  <c r="R147" i="7"/>
  <c r="P147" i="7"/>
  <c r="BI143" i="7"/>
  <c r="BH143" i="7"/>
  <c r="BG143" i="7"/>
  <c r="BF143" i="7"/>
  <c r="T143" i="7"/>
  <c r="T142" i="7" s="1"/>
  <c r="R143" i="7"/>
  <c r="R142" i="7"/>
  <c r="P143" i="7"/>
  <c r="P142" i="7" s="1"/>
  <c r="BI139" i="7"/>
  <c r="BH139" i="7"/>
  <c r="BG139" i="7"/>
  <c r="BF139" i="7"/>
  <c r="T139" i="7"/>
  <c r="R139" i="7"/>
  <c r="P139" i="7"/>
  <c r="BI136" i="7"/>
  <c r="BH136" i="7"/>
  <c r="BG136" i="7"/>
  <c r="BF136" i="7"/>
  <c r="T136" i="7"/>
  <c r="R136" i="7"/>
  <c r="P136" i="7"/>
  <c r="BI133" i="7"/>
  <c r="BH133" i="7"/>
  <c r="BG133" i="7"/>
  <c r="BF133" i="7"/>
  <c r="T133" i="7"/>
  <c r="R133" i="7"/>
  <c r="P133" i="7"/>
  <c r="BI130" i="7"/>
  <c r="BH130" i="7"/>
  <c r="BG130" i="7"/>
  <c r="BF130" i="7"/>
  <c r="T130" i="7"/>
  <c r="R130" i="7"/>
  <c r="P130" i="7"/>
  <c r="BI127" i="7"/>
  <c r="BH127" i="7"/>
  <c r="BG127" i="7"/>
  <c r="BF127" i="7"/>
  <c r="T127" i="7"/>
  <c r="R127" i="7"/>
  <c r="P127" i="7"/>
  <c r="BI124" i="7"/>
  <c r="BH124" i="7"/>
  <c r="BG124" i="7"/>
  <c r="BF124" i="7"/>
  <c r="T124" i="7"/>
  <c r="R124" i="7"/>
  <c r="P124" i="7"/>
  <c r="J118" i="7"/>
  <c r="J117" i="7"/>
  <c r="F117" i="7"/>
  <c r="F115" i="7"/>
  <c r="E113" i="7"/>
  <c r="J92" i="7"/>
  <c r="J91" i="7"/>
  <c r="F91" i="7"/>
  <c r="F89" i="7"/>
  <c r="E87" i="7"/>
  <c r="J18" i="7"/>
  <c r="E18" i="7"/>
  <c r="F118" i="7" s="1"/>
  <c r="J17" i="7"/>
  <c r="J12" i="7"/>
  <c r="J89" i="7" s="1"/>
  <c r="E7" i="7"/>
  <c r="E85" i="7" s="1"/>
  <c r="J37" i="6"/>
  <c r="J36" i="6"/>
  <c r="AY99" i="1" s="1"/>
  <c r="J35" i="6"/>
  <c r="AX99" i="1" s="1"/>
  <c r="BI186" i="6"/>
  <c r="BH186" i="6"/>
  <c r="BG186" i="6"/>
  <c r="BF186" i="6"/>
  <c r="T186" i="6"/>
  <c r="T185" i="6" s="1"/>
  <c r="R186" i="6"/>
  <c r="R185" i="6"/>
  <c r="P186" i="6"/>
  <c r="P185" i="6" s="1"/>
  <c r="BI184" i="6"/>
  <c r="BH184" i="6"/>
  <c r="BG184" i="6"/>
  <c r="BF184" i="6"/>
  <c r="T184" i="6"/>
  <c r="T183" i="6"/>
  <c r="R184" i="6"/>
  <c r="R183" i="6" s="1"/>
  <c r="P184" i="6"/>
  <c r="P183" i="6"/>
  <c r="BI179" i="6"/>
  <c r="BH179" i="6"/>
  <c r="BG179" i="6"/>
  <c r="BF179" i="6"/>
  <c r="T179" i="6"/>
  <c r="R179" i="6"/>
  <c r="P179" i="6"/>
  <c r="BI175" i="6"/>
  <c r="BH175" i="6"/>
  <c r="BG175" i="6"/>
  <c r="BF175" i="6"/>
  <c r="T175" i="6"/>
  <c r="R175" i="6"/>
  <c r="P175" i="6"/>
  <c r="BI170" i="6"/>
  <c r="BH170" i="6"/>
  <c r="BG170" i="6"/>
  <c r="BF170" i="6"/>
  <c r="T170" i="6"/>
  <c r="R170" i="6"/>
  <c r="P170" i="6"/>
  <c r="BI168" i="6"/>
  <c r="BH168" i="6"/>
  <c r="BG168" i="6"/>
  <c r="BF168" i="6"/>
  <c r="T168" i="6"/>
  <c r="R168" i="6"/>
  <c r="P168" i="6"/>
  <c r="BI163" i="6"/>
  <c r="BH163" i="6"/>
  <c r="BG163" i="6"/>
  <c r="BF163" i="6"/>
  <c r="T163" i="6"/>
  <c r="R163" i="6"/>
  <c r="P163" i="6"/>
  <c r="BI158" i="6"/>
  <c r="BH158" i="6"/>
  <c r="BG158" i="6"/>
  <c r="BF158" i="6"/>
  <c r="T158" i="6"/>
  <c r="R158" i="6"/>
  <c r="P158" i="6"/>
  <c r="BI155" i="6"/>
  <c r="BH155" i="6"/>
  <c r="BG155" i="6"/>
  <c r="BF155" i="6"/>
  <c r="T155" i="6"/>
  <c r="R155" i="6"/>
  <c r="P155" i="6"/>
  <c r="BI152" i="6"/>
  <c r="BH152" i="6"/>
  <c r="BG152" i="6"/>
  <c r="BF152" i="6"/>
  <c r="T152" i="6"/>
  <c r="R152" i="6"/>
  <c r="P152" i="6"/>
  <c r="BI148" i="6"/>
  <c r="BH148" i="6"/>
  <c r="BG148" i="6"/>
  <c r="BF148" i="6"/>
  <c r="T148" i="6"/>
  <c r="R148" i="6"/>
  <c r="P148" i="6"/>
  <c r="BI147" i="6"/>
  <c r="BH147" i="6"/>
  <c r="BG147" i="6"/>
  <c r="BF147" i="6"/>
  <c r="T147" i="6"/>
  <c r="R147" i="6"/>
  <c r="P147" i="6"/>
  <c r="BI144" i="6"/>
  <c r="BH144" i="6"/>
  <c r="BG144" i="6"/>
  <c r="BF144" i="6"/>
  <c r="T144" i="6"/>
  <c r="R144" i="6"/>
  <c r="P144" i="6"/>
  <c r="BI140" i="6"/>
  <c r="BH140" i="6"/>
  <c r="BG140" i="6"/>
  <c r="BF140" i="6"/>
  <c r="T140" i="6"/>
  <c r="R140" i="6"/>
  <c r="P140" i="6"/>
  <c r="BI137" i="6"/>
  <c r="BH137" i="6"/>
  <c r="BG137" i="6"/>
  <c r="BF137" i="6"/>
  <c r="T137" i="6"/>
  <c r="R137" i="6"/>
  <c r="P137" i="6"/>
  <c r="BI134" i="6"/>
  <c r="BH134" i="6"/>
  <c r="BG134" i="6"/>
  <c r="BF134" i="6"/>
  <c r="T134" i="6"/>
  <c r="R134" i="6"/>
  <c r="P134" i="6"/>
  <c r="BI131" i="6"/>
  <c r="BH131" i="6"/>
  <c r="BG131" i="6"/>
  <c r="BF131" i="6"/>
  <c r="T131" i="6"/>
  <c r="R131" i="6"/>
  <c r="P131" i="6"/>
  <c r="BI128" i="6"/>
  <c r="BH128" i="6"/>
  <c r="BG128" i="6"/>
  <c r="BF128" i="6"/>
  <c r="T128" i="6"/>
  <c r="R128" i="6"/>
  <c r="P128" i="6"/>
  <c r="BI125" i="6"/>
  <c r="BH125" i="6"/>
  <c r="BG125" i="6"/>
  <c r="BF125" i="6"/>
  <c r="T125" i="6"/>
  <c r="R125" i="6"/>
  <c r="P125" i="6"/>
  <c r="J119" i="6"/>
  <c r="J118" i="6"/>
  <c r="F118" i="6"/>
  <c r="F116" i="6"/>
  <c r="E114" i="6"/>
  <c r="J92" i="6"/>
  <c r="J91" i="6"/>
  <c r="F91" i="6"/>
  <c r="F89" i="6"/>
  <c r="E87" i="6"/>
  <c r="J18" i="6"/>
  <c r="E18" i="6"/>
  <c r="F119" i="6" s="1"/>
  <c r="J17" i="6"/>
  <c r="J12" i="6"/>
  <c r="J116" i="6" s="1"/>
  <c r="E7" i="6"/>
  <c r="E85" i="6"/>
  <c r="J37" i="5"/>
  <c r="J36" i="5"/>
  <c r="AY98" i="1" s="1"/>
  <c r="J35" i="5"/>
  <c r="AX98" i="1" s="1"/>
  <c r="BI227" i="5"/>
  <c r="BH227" i="5"/>
  <c r="BG227" i="5"/>
  <c r="BF227" i="5"/>
  <c r="T227" i="5"/>
  <c r="T226" i="5" s="1"/>
  <c r="R227" i="5"/>
  <c r="R226" i="5"/>
  <c r="P227" i="5"/>
  <c r="P226" i="5" s="1"/>
  <c r="BI224" i="5"/>
  <c r="BH224" i="5"/>
  <c r="BG224" i="5"/>
  <c r="BF224" i="5"/>
  <c r="T224" i="5"/>
  <c r="R224" i="5"/>
  <c r="P224" i="5"/>
  <c r="BI222" i="5"/>
  <c r="BH222" i="5"/>
  <c r="BG222" i="5"/>
  <c r="BF222" i="5"/>
  <c r="T222" i="5"/>
  <c r="R222" i="5"/>
  <c r="P222" i="5"/>
  <c r="BI220" i="5"/>
  <c r="BH220" i="5"/>
  <c r="BG220" i="5"/>
  <c r="BF220" i="5"/>
  <c r="T220" i="5"/>
  <c r="R220" i="5"/>
  <c r="P220" i="5"/>
  <c r="BI218" i="5"/>
  <c r="BH218" i="5"/>
  <c r="BG218" i="5"/>
  <c r="BF218" i="5"/>
  <c r="T218" i="5"/>
  <c r="R218" i="5"/>
  <c r="P218" i="5"/>
  <c r="BI216" i="5"/>
  <c r="BH216" i="5"/>
  <c r="BG216" i="5"/>
  <c r="BF216" i="5"/>
  <c r="T216" i="5"/>
  <c r="R216" i="5"/>
  <c r="P216" i="5"/>
  <c r="BI214" i="5"/>
  <c r="BH214" i="5"/>
  <c r="BG214" i="5"/>
  <c r="BF214" i="5"/>
  <c r="T214" i="5"/>
  <c r="R214" i="5"/>
  <c r="P214" i="5"/>
  <c r="BI209" i="5"/>
  <c r="BH209" i="5"/>
  <c r="BG209" i="5"/>
  <c r="BF209" i="5"/>
  <c r="T209" i="5"/>
  <c r="R209" i="5"/>
  <c r="P209" i="5"/>
  <c r="BI207" i="5"/>
  <c r="BH207" i="5"/>
  <c r="BG207" i="5"/>
  <c r="BF207" i="5"/>
  <c r="T207" i="5"/>
  <c r="R207" i="5"/>
  <c r="P207" i="5"/>
  <c r="BI204" i="5"/>
  <c r="BH204" i="5"/>
  <c r="BG204" i="5"/>
  <c r="BF204" i="5"/>
  <c r="T204" i="5"/>
  <c r="R204" i="5"/>
  <c r="P204" i="5"/>
  <c r="BI200" i="5"/>
  <c r="BH200" i="5"/>
  <c r="BG200" i="5"/>
  <c r="BF200" i="5"/>
  <c r="T200" i="5"/>
  <c r="R200" i="5"/>
  <c r="P200" i="5"/>
  <c r="BI197" i="5"/>
  <c r="BH197" i="5"/>
  <c r="BG197" i="5"/>
  <c r="BF197" i="5"/>
  <c r="T197" i="5"/>
  <c r="R197" i="5"/>
  <c r="P197" i="5"/>
  <c r="BI193" i="5"/>
  <c r="BH193" i="5"/>
  <c r="BG193" i="5"/>
  <c r="BF193" i="5"/>
  <c r="T193" i="5"/>
  <c r="R193" i="5"/>
  <c r="P193" i="5"/>
  <c r="BI188" i="5"/>
  <c r="BH188" i="5"/>
  <c r="BG188" i="5"/>
  <c r="BF188" i="5"/>
  <c r="T188" i="5"/>
  <c r="R188" i="5"/>
  <c r="P188" i="5"/>
  <c r="BI184" i="5"/>
  <c r="BH184" i="5"/>
  <c r="BG184" i="5"/>
  <c r="BF184" i="5"/>
  <c r="T184" i="5"/>
  <c r="R184" i="5"/>
  <c r="P184" i="5"/>
  <c r="BI181" i="5"/>
  <c r="BH181" i="5"/>
  <c r="BG181" i="5"/>
  <c r="BF181" i="5"/>
  <c r="T181" i="5"/>
  <c r="R181" i="5"/>
  <c r="P181" i="5"/>
  <c r="BI178" i="5"/>
  <c r="BH178" i="5"/>
  <c r="BG178" i="5"/>
  <c r="BF178" i="5"/>
  <c r="T178" i="5"/>
  <c r="R178" i="5"/>
  <c r="P178" i="5"/>
  <c r="BI174" i="5"/>
  <c r="BH174" i="5"/>
  <c r="BG174" i="5"/>
  <c r="BF174" i="5"/>
  <c r="T174" i="5"/>
  <c r="R174" i="5"/>
  <c r="P174" i="5"/>
  <c r="BI168" i="5"/>
  <c r="BH168" i="5"/>
  <c r="BG168" i="5"/>
  <c r="BF168" i="5"/>
  <c r="T168" i="5"/>
  <c r="R168" i="5"/>
  <c r="P168" i="5"/>
  <c r="BI165" i="5"/>
  <c r="BH165" i="5"/>
  <c r="BG165" i="5"/>
  <c r="BF165" i="5"/>
  <c r="T165" i="5"/>
  <c r="R165" i="5"/>
  <c r="P165" i="5"/>
  <c r="BI160" i="5"/>
  <c r="BH160" i="5"/>
  <c r="BG160" i="5"/>
  <c r="BF160" i="5"/>
  <c r="T160" i="5"/>
  <c r="R160" i="5"/>
  <c r="P160" i="5"/>
  <c r="BI155" i="5"/>
  <c r="BH155" i="5"/>
  <c r="BG155" i="5"/>
  <c r="BF155" i="5"/>
  <c r="T155" i="5"/>
  <c r="R155" i="5"/>
  <c r="P155" i="5"/>
  <c r="BI152" i="5"/>
  <c r="BH152" i="5"/>
  <c r="BG152" i="5"/>
  <c r="BF152" i="5"/>
  <c r="T152" i="5"/>
  <c r="R152" i="5"/>
  <c r="P152" i="5"/>
  <c r="BI149" i="5"/>
  <c r="BH149" i="5"/>
  <c r="BG149" i="5"/>
  <c r="BF149" i="5"/>
  <c r="T149" i="5"/>
  <c r="R149" i="5"/>
  <c r="P149" i="5"/>
  <c r="BI145" i="5"/>
  <c r="BH145" i="5"/>
  <c r="BG145" i="5"/>
  <c r="BF145" i="5"/>
  <c r="T145" i="5"/>
  <c r="R145" i="5"/>
  <c r="P145" i="5"/>
  <c r="BI142" i="5"/>
  <c r="BH142" i="5"/>
  <c r="BG142" i="5"/>
  <c r="BF142" i="5"/>
  <c r="T142" i="5"/>
  <c r="R142" i="5"/>
  <c r="P142" i="5"/>
  <c r="BI139" i="5"/>
  <c r="BH139" i="5"/>
  <c r="BG139" i="5"/>
  <c r="BF139" i="5"/>
  <c r="T139" i="5"/>
  <c r="R139" i="5"/>
  <c r="P139" i="5"/>
  <c r="BI136" i="5"/>
  <c r="BH136" i="5"/>
  <c r="BG136" i="5"/>
  <c r="BF136" i="5"/>
  <c r="T136" i="5"/>
  <c r="R136" i="5"/>
  <c r="P136" i="5"/>
  <c r="BI132" i="5"/>
  <c r="BH132" i="5"/>
  <c r="BG132" i="5"/>
  <c r="BF132" i="5"/>
  <c r="T132" i="5"/>
  <c r="R132" i="5"/>
  <c r="P132" i="5"/>
  <c r="BI129" i="5"/>
  <c r="BH129" i="5"/>
  <c r="BG129" i="5"/>
  <c r="BF129" i="5"/>
  <c r="T129" i="5"/>
  <c r="R129" i="5"/>
  <c r="P129" i="5"/>
  <c r="BI126" i="5"/>
  <c r="BH126" i="5"/>
  <c r="BG126" i="5"/>
  <c r="BF126" i="5"/>
  <c r="T126" i="5"/>
  <c r="R126" i="5"/>
  <c r="P126" i="5"/>
  <c r="J120" i="5"/>
  <c r="J119" i="5"/>
  <c r="F119" i="5"/>
  <c r="F117" i="5"/>
  <c r="E115" i="5"/>
  <c r="J92" i="5"/>
  <c r="J91" i="5"/>
  <c r="F91" i="5"/>
  <c r="F89" i="5"/>
  <c r="E87" i="5"/>
  <c r="J18" i="5"/>
  <c r="E18" i="5"/>
  <c r="F92" i="5"/>
  <c r="J17" i="5"/>
  <c r="J12" i="5"/>
  <c r="J117" i="5" s="1"/>
  <c r="E7" i="5"/>
  <c r="E113" i="5"/>
  <c r="J37" i="4"/>
  <c r="J36" i="4"/>
  <c r="AY97" i="1" s="1"/>
  <c r="J35" i="4"/>
  <c r="AX97" i="1"/>
  <c r="BI204" i="4"/>
  <c r="BH204" i="4"/>
  <c r="BG204" i="4"/>
  <c r="BF204" i="4"/>
  <c r="T204" i="4"/>
  <c r="T203" i="4"/>
  <c r="R204" i="4"/>
  <c r="R203" i="4"/>
  <c r="P204" i="4"/>
  <c r="P203" i="4" s="1"/>
  <c r="BI201" i="4"/>
  <c r="BH201" i="4"/>
  <c r="BG201" i="4"/>
  <c r="BF201" i="4"/>
  <c r="T201" i="4"/>
  <c r="R201" i="4"/>
  <c r="P201" i="4"/>
  <c r="BI199" i="4"/>
  <c r="BH199" i="4"/>
  <c r="BG199" i="4"/>
  <c r="BF199" i="4"/>
  <c r="T199" i="4"/>
  <c r="R199" i="4"/>
  <c r="P199" i="4"/>
  <c r="BI197" i="4"/>
  <c r="BH197" i="4"/>
  <c r="BG197" i="4"/>
  <c r="BF197" i="4"/>
  <c r="T197" i="4"/>
  <c r="R197" i="4"/>
  <c r="P197" i="4"/>
  <c r="BI195" i="4"/>
  <c r="BH195" i="4"/>
  <c r="BG195" i="4"/>
  <c r="BF195" i="4"/>
  <c r="T195" i="4"/>
  <c r="R195" i="4"/>
  <c r="P195" i="4"/>
  <c r="BI193" i="4"/>
  <c r="BH193" i="4"/>
  <c r="BG193" i="4"/>
  <c r="BF193" i="4"/>
  <c r="T193" i="4"/>
  <c r="R193" i="4"/>
  <c r="P193" i="4"/>
  <c r="BI191" i="4"/>
  <c r="BH191" i="4"/>
  <c r="BG191" i="4"/>
  <c r="BF191" i="4"/>
  <c r="T191" i="4"/>
  <c r="R191" i="4"/>
  <c r="P191" i="4"/>
  <c r="BI189" i="4"/>
  <c r="BH189" i="4"/>
  <c r="BG189" i="4"/>
  <c r="BF189" i="4"/>
  <c r="T189" i="4"/>
  <c r="R189" i="4"/>
  <c r="P189" i="4"/>
  <c r="BI187" i="4"/>
  <c r="BH187" i="4"/>
  <c r="BG187" i="4"/>
  <c r="BF187" i="4"/>
  <c r="T187" i="4"/>
  <c r="R187" i="4"/>
  <c r="P187" i="4"/>
  <c r="BI185" i="4"/>
  <c r="BH185" i="4"/>
  <c r="BG185" i="4"/>
  <c r="BF185" i="4"/>
  <c r="T185" i="4"/>
  <c r="R185" i="4"/>
  <c r="P185" i="4"/>
  <c r="BI183" i="4"/>
  <c r="BH183" i="4"/>
  <c r="BG183" i="4"/>
  <c r="BF183" i="4"/>
  <c r="T183" i="4"/>
  <c r="R183" i="4"/>
  <c r="P183" i="4"/>
  <c r="BI179" i="4"/>
  <c r="BH179" i="4"/>
  <c r="BG179" i="4"/>
  <c r="BF179" i="4"/>
  <c r="T179" i="4"/>
  <c r="R179" i="4"/>
  <c r="P179" i="4"/>
  <c r="BI174" i="4"/>
  <c r="BH174" i="4"/>
  <c r="BG174" i="4"/>
  <c r="BF174" i="4"/>
  <c r="T174" i="4"/>
  <c r="T173" i="4" s="1"/>
  <c r="R174" i="4"/>
  <c r="R173" i="4" s="1"/>
  <c r="P174" i="4"/>
  <c r="P173" i="4" s="1"/>
  <c r="BI169" i="4"/>
  <c r="BH169" i="4"/>
  <c r="BG169" i="4"/>
  <c r="BF169" i="4"/>
  <c r="T169" i="4"/>
  <c r="R169" i="4"/>
  <c r="P169" i="4"/>
  <c r="BI164" i="4"/>
  <c r="BH164" i="4"/>
  <c r="BG164" i="4"/>
  <c r="BF164" i="4"/>
  <c r="T164" i="4"/>
  <c r="R164" i="4"/>
  <c r="P164" i="4"/>
  <c r="BI159" i="4"/>
  <c r="BH159" i="4"/>
  <c r="BG159" i="4"/>
  <c r="BF159" i="4"/>
  <c r="T159" i="4"/>
  <c r="R159" i="4"/>
  <c r="P159" i="4"/>
  <c r="BI155" i="4"/>
  <c r="BH155" i="4"/>
  <c r="BG155" i="4"/>
  <c r="BF155" i="4"/>
  <c r="T155" i="4"/>
  <c r="R155" i="4"/>
  <c r="P155" i="4"/>
  <c r="BI151" i="4"/>
  <c r="BH151" i="4"/>
  <c r="BG151" i="4"/>
  <c r="BF151" i="4"/>
  <c r="T151" i="4"/>
  <c r="R151" i="4"/>
  <c r="P151" i="4"/>
  <c r="BI145" i="4"/>
  <c r="BH145" i="4"/>
  <c r="BG145" i="4"/>
  <c r="BF145" i="4"/>
  <c r="T145" i="4"/>
  <c r="R145" i="4"/>
  <c r="P145" i="4"/>
  <c r="BI141" i="4"/>
  <c r="BH141" i="4"/>
  <c r="BG141" i="4"/>
  <c r="BF141" i="4"/>
  <c r="T141" i="4"/>
  <c r="R141" i="4"/>
  <c r="P141" i="4"/>
  <c r="BI138" i="4"/>
  <c r="BH138" i="4"/>
  <c r="BG138" i="4"/>
  <c r="BF138" i="4"/>
  <c r="T138" i="4"/>
  <c r="R138" i="4"/>
  <c r="P138" i="4"/>
  <c r="BI135" i="4"/>
  <c r="BH135" i="4"/>
  <c r="BG135" i="4"/>
  <c r="BF135" i="4"/>
  <c r="T135" i="4"/>
  <c r="R135" i="4"/>
  <c r="P135" i="4"/>
  <c r="BI132" i="4"/>
  <c r="BH132" i="4"/>
  <c r="BG132" i="4"/>
  <c r="BF132" i="4"/>
  <c r="T132" i="4"/>
  <c r="R132" i="4"/>
  <c r="P132" i="4"/>
  <c r="BI129" i="4"/>
  <c r="BH129" i="4"/>
  <c r="BG129" i="4"/>
  <c r="BF129" i="4"/>
  <c r="T129" i="4"/>
  <c r="R129" i="4"/>
  <c r="P129" i="4"/>
  <c r="BI126" i="4"/>
  <c r="BH126" i="4"/>
  <c r="BG126" i="4"/>
  <c r="BF126" i="4"/>
  <c r="T126" i="4"/>
  <c r="R126" i="4"/>
  <c r="P126" i="4"/>
  <c r="J120" i="4"/>
  <c r="J119" i="4"/>
  <c r="F119" i="4"/>
  <c r="F117" i="4"/>
  <c r="E115" i="4"/>
  <c r="J92" i="4"/>
  <c r="J91" i="4"/>
  <c r="F91" i="4"/>
  <c r="F89" i="4"/>
  <c r="E87" i="4"/>
  <c r="J18" i="4"/>
  <c r="E18" i="4"/>
  <c r="F120" i="4" s="1"/>
  <c r="J17" i="4"/>
  <c r="J12" i="4"/>
  <c r="J89" i="4" s="1"/>
  <c r="E7" i="4"/>
  <c r="E113" i="4" s="1"/>
  <c r="J37" i="3"/>
  <c r="J36" i="3"/>
  <c r="AY96" i="1"/>
  <c r="J35" i="3"/>
  <c r="AX96" i="1" s="1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38" i="3"/>
  <c r="BH138" i="3"/>
  <c r="BG138" i="3"/>
  <c r="BF138" i="3"/>
  <c r="T138" i="3"/>
  <c r="R138" i="3"/>
  <c r="P138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6" i="3"/>
  <c r="BH126" i="3"/>
  <c r="BG126" i="3"/>
  <c r="BF126" i="3"/>
  <c r="T126" i="3"/>
  <c r="R126" i="3"/>
  <c r="P126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J117" i="3"/>
  <c r="J116" i="3"/>
  <c r="F116" i="3"/>
  <c r="F114" i="3"/>
  <c r="E112" i="3"/>
  <c r="J92" i="3"/>
  <c r="J91" i="3"/>
  <c r="F91" i="3"/>
  <c r="F89" i="3"/>
  <c r="E87" i="3"/>
  <c r="J18" i="3"/>
  <c r="E18" i="3"/>
  <c r="F92" i="3"/>
  <c r="J17" i="3"/>
  <c r="J12" i="3"/>
  <c r="J114" i="3" s="1"/>
  <c r="E7" i="3"/>
  <c r="E110" i="3"/>
  <c r="J37" i="2"/>
  <c r="J36" i="2"/>
  <c r="AY95" i="1"/>
  <c r="J35" i="2"/>
  <c r="AX95" i="1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T133" i="2"/>
  <c r="R134" i="2"/>
  <c r="R133" i="2" s="1"/>
  <c r="P134" i="2"/>
  <c r="P133" i="2" s="1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BI124" i="2"/>
  <c r="BH124" i="2"/>
  <c r="BG124" i="2"/>
  <c r="BF124" i="2"/>
  <c r="T124" i="2"/>
  <c r="R124" i="2"/>
  <c r="P124" i="2"/>
  <c r="J118" i="2"/>
  <c r="J117" i="2"/>
  <c r="F117" i="2"/>
  <c r="F115" i="2"/>
  <c r="E113" i="2"/>
  <c r="J92" i="2"/>
  <c r="J91" i="2"/>
  <c r="F91" i="2"/>
  <c r="F89" i="2"/>
  <c r="E87" i="2"/>
  <c r="J18" i="2"/>
  <c r="E18" i="2"/>
  <c r="F118" i="2" s="1"/>
  <c r="J17" i="2"/>
  <c r="J12" i="2"/>
  <c r="J115" i="2" s="1"/>
  <c r="E7" i="2"/>
  <c r="E111" i="2"/>
  <c r="L90" i="1"/>
  <c r="AM90" i="1"/>
  <c r="AM89" i="1"/>
  <c r="L89" i="1"/>
  <c r="AM87" i="1"/>
  <c r="L87" i="1"/>
  <c r="L85" i="1"/>
  <c r="L84" i="1"/>
  <c r="J138" i="2"/>
  <c r="J134" i="2"/>
  <c r="AS94" i="1"/>
  <c r="BK131" i="3"/>
  <c r="J195" i="4"/>
  <c r="J179" i="4"/>
  <c r="BK185" i="4"/>
  <c r="BK169" i="4"/>
  <c r="BK199" i="4"/>
  <c r="J169" i="4"/>
  <c r="J200" i="5"/>
  <c r="BK193" i="5"/>
  <c r="BK222" i="5"/>
  <c r="J152" i="5"/>
  <c r="BK165" i="5"/>
  <c r="J126" i="5"/>
  <c r="BK155" i="5"/>
  <c r="BK145" i="5"/>
  <c r="BK158" i="6"/>
  <c r="J170" i="6"/>
  <c r="BK168" i="6"/>
  <c r="BK184" i="6"/>
  <c r="J148" i="6"/>
  <c r="BK147" i="7"/>
  <c r="J155" i="7"/>
  <c r="BK136" i="7"/>
  <c r="J143" i="7"/>
  <c r="BK151" i="8"/>
  <c r="BK156" i="8"/>
  <c r="BK145" i="8"/>
  <c r="J129" i="8"/>
  <c r="BK181" i="8"/>
  <c r="BK137" i="9"/>
  <c r="BK175" i="9"/>
  <c r="J140" i="9"/>
  <c r="BK140" i="9"/>
  <c r="J292" i="10"/>
  <c r="J159" i="10"/>
  <c r="BK272" i="10"/>
  <c r="J206" i="10"/>
  <c r="J288" i="10"/>
  <c r="J249" i="10"/>
  <c r="J153" i="10"/>
  <c r="BK269" i="10"/>
  <c r="BK264" i="10"/>
  <c r="BK281" i="10"/>
  <c r="J156" i="10"/>
  <c r="BK288" i="10"/>
  <c r="J167" i="10"/>
  <c r="J128" i="2"/>
  <c r="J136" i="2"/>
  <c r="BK128" i="2"/>
  <c r="BK123" i="3"/>
  <c r="J148" i="3"/>
  <c r="BK144" i="3"/>
  <c r="J123" i="3"/>
  <c r="BK124" i="3"/>
  <c r="BK126" i="4"/>
  <c r="BK138" i="4"/>
  <c r="BK132" i="4"/>
  <c r="J199" i="4"/>
  <c r="BK135" i="4"/>
  <c r="BK129" i="4"/>
  <c r="J132" i="4"/>
  <c r="BK136" i="5"/>
  <c r="BK188" i="5"/>
  <c r="BK227" i="5"/>
  <c r="J220" i="5"/>
  <c r="J216" i="5"/>
  <c r="BK132" i="5"/>
  <c r="J129" i="5"/>
  <c r="J152" i="6"/>
  <c r="J163" i="6"/>
  <c r="BK152" i="6"/>
  <c r="J158" i="6"/>
  <c r="J125" i="6"/>
  <c r="J127" i="7"/>
  <c r="J164" i="7"/>
  <c r="J150" i="7"/>
  <c r="J130" i="7"/>
  <c r="BK132" i="8"/>
  <c r="BK163" i="8"/>
  <c r="J194" i="8"/>
  <c r="J139" i="8"/>
  <c r="BK148" i="8"/>
  <c r="BK132" i="9"/>
  <c r="BK126" i="9"/>
  <c r="BK144" i="9"/>
  <c r="J298" i="10"/>
  <c r="BK156" i="10"/>
  <c r="BK303" i="10"/>
  <c r="BK252" i="10"/>
  <c r="J162" i="10"/>
  <c r="J192" i="10"/>
  <c r="J164" i="10"/>
  <c r="J284" i="10"/>
  <c r="J142" i="10"/>
  <c r="BK206" i="10"/>
  <c r="BK239" i="10"/>
  <c r="J175" i="10"/>
  <c r="BK298" i="10"/>
  <c r="J181" i="10"/>
  <c r="BK126" i="2"/>
  <c r="J132" i="2"/>
  <c r="BK135" i="3"/>
  <c r="J149" i="3"/>
  <c r="J124" i="3"/>
  <c r="BK138" i="3"/>
  <c r="BK133" i="3"/>
  <c r="BK159" i="4"/>
  <c r="J201" i="4"/>
  <c r="BK204" i="4"/>
  <c r="J155" i="4"/>
  <c r="J189" i="4"/>
  <c r="BK195" i="4"/>
  <c r="J197" i="5"/>
  <c r="BK200" i="5"/>
  <c r="BK178" i="5"/>
  <c r="J224" i="5"/>
  <c r="J145" i="5"/>
  <c r="BK224" i="5"/>
  <c r="BK181" i="5"/>
  <c r="J184" i="5"/>
  <c r="J179" i="6"/>
  <c r="J144" i="6"/>
  <c r="J155" i="6"/>
  <c r="BK179" i="6"/>
  <c r="BK160" i="7"/>
  <c r="BK164" i="7"/>
  <c r="J168" i="7"/>
  <c r="BK130" i="7"/>
  <c r="BK189" i="8"/>
  <c r="J192" i="8"/>
  <c r="J185" i="8"/>
  <c r="J181" i="8"/>
  <c r="J160" i="8"/>
  <c r="J151" i="8"/>
  <c r="J151" i="9"/>
  <c r="BK162" i="9"/>
  <c r="BK129" i="9"/>
  <c r="BK136" i="9"/>
  <c r="J209" i="10"/>
  <c r="BK149" i="10"/>
  <c r="J281" i="10"/>
  <c r="J212" i="10"/>
  <c r="BK189" i="10"/>
  <c r="J133" i="10"/>
  <c r="BK219" i="10"/>
  <c r="BK277" i="10"/>
  <c r="BK167" i="10"/>
  <c r="BK187" i="10"/>
  <c r="J227" i="10"/>
  <c r="BK308" i="10"/>
  <c r="BK274" i="10"/>
  <c r="BK169" i="10"/>
  <c r="BK138" i="2"/>
  <c r="BK132" i="2"/>
  <c r="J144" i="3"/>
  <c r="J150" i="3"/>
  <c r="J136" i="3"/>
  <c r="J126" i="3"/>
  <c r="J204" i="4"/>
  <c r="J191" i="4"/>
  <c r="BK164" i="4"/>
  <c r="BK174" i="4"/>
  <c r="J185" i="4"/>
  <c r="BK145" i="4"/>
  <c r="J209" i="5"/>
  <c r="BK184" i="5"/>
  <c r="BK214" i="5"/>
  <c r="J204" i="5"/>
  <c r="J181" i="5"/>
  <c r="BK209" i="5"/>
  <c r="J188" i="5"/>
  <c r="BK204" i="5"/>
  <c r="J134" i="6"/>
  <c r="BK140" i="6"/>
  <c r="J128" i="6"/>
  <c r="J140" i="6"/>
  <c r="BK144" i="6"/>
  <c r="J147" i="7"/>
  <c r="J133" i="7"/>
  <c r="J172" i="7"/>
  <c r="J124" i="7"/>
  <c r="J170" i="8"/>
  <c r="BK126" i="8"/>
  <c r="J189" i="8"/>
  <c r="BK173" i="8"/>
  <c r="BK164" i="8"/>
  <c r="J173" i="8"/>
  <c r="BK171" i="9"/>
  <c r="BK167" i="9"/>
  <c r="J136" i="9"/>
  <c r="J175" i="9"/>
  <c r="J257" i="10"/>
  <c r="J145" i="10"/>
  <c r="BK267" i="10"/>
  <c r="BK145" i="10"/>
  <c r="BK175" i="10"/>
  <c r="BK243" i="10"/>
  <c r="J168" i="10"/>
  <c r="J274" i="10"/>
  <c r="BK198" i="10"/>
  <c r="BK246" i="10"/>
  <c r="BK172" i="10"/>
  <c r="J189" i="10"/>
  <c r="J304" i="10"/>
  <c r="BK183" i="10"/>
  <c r="BK133" i="10"/>
  <c r="J130" i="2"/>
  <c r="J137" i="2"/>
  <c r="BK130" i="2"/>
  <c r="BK148" i="3"/>
  <c r="J133" i="3"/>
  <c r="BK149" i="3"/>
  <c r="BK136" i="3"/>
  <c r="BK193" i="4"/>
  <c r="BK141" i="4"/>
  <c r="BK191" i="4"/>
  <c r="BK201" i="4"/>
  <c r="J129" i="4"/>
  <c r="J187" i="4"/>
  <c r="J141" i="4"/>
  <c r="J155" i="5"/>
  <c r="BK152" i="5"/>
  <c r="BK142" i="5"/>
  <c r="J174" i="5"/>
  <c r="J178" i="5"/>
  <c r="J160" i="5"/>
  <c r="BK197" i="5"/>
  <c r="J149" i="5"/>
  <c r="BK163" i="6"/>
  <c r="J184" i="6"/>
  <c r="BK125" i="6"/>
  <c r="BK170" i="6"/>
  <c r="BK131" i="6"/>
  <c r="BK172" i="7"/>
  <c r="BK127" i="7"/>
  <c r="BK133" i="7"/>
  <c r="BK160" i="8"/>
  <c r="BK170" i="8"/>
  <c r="BK139" i="8"/>
  <c r="J167" i="8"/>
  <c r="J145" i="8"/>
  <c r="BK142" i="8"/>
  <c r="BK135" i="9"/>
  <c r="BK154" i="9"/>
  <c r="J148" i="9"/>
  <c r="J230" i="10"/>
  <c r="J165" i="10"/>
  <c r="BK136" i="10"/>
  <c r="BK230" i="10"/>
  <c r="J246" i="10"/>
  <c r="J169" i="10"/>
  <c r="J233" i="10"/>
  <c r="BK162" i="10"/>
  <c r="J272" i="10"/>
  <c r="BK224" i="10"/>
  <c r="J267" i="10"/>
  <c r="J149" i="10"/>
  <c r="BK181" i="10"/>
  <c r="BK278" i="10"/>
  <c r="J178" i="10"/>
  <c r="BK124" i="2"/>
  <c r="BK136" i="2"/>
  <c r="J126" i="2"/>
  <c r="J145" i="3"/>
  <c r="BK130" i="3"/>
  <c r="J131" i="3"/>
  <c r="J143" i="3"/>
  <c r="BK189" i="4"/>
  <c r="BK155" i="4"/>
  <c r="BK187" i="4"/>
  <c r="J135" i="4"/>
  <c r="J159" i="4"/>
  <c r="BK197" i="4"/>
  <c r="J126" i="4"/>
  <c r="J136" i="5"/>
  <c r="BK129" i="5"/>
  <c r="J218" i="5"/>
  <c r="J132" i="5"/>
  <c r="BK160" i="5"/>
  <c r="BK139" i="5"/>
  <c r="BK174" i="5"/>
  <c r="J168" i="5"/>
  <c r="J175" i="6"/>
  <c r="J131" i="6"/>
  <c r="J186" i="6"/>
  <c r="BK147" i="6"/>
  <c r="BK143" i="7"/>
  <c r="J160" i="7"/>
  <c r="BK151" i="7"/>
  <c r="BK138" i="8"/>
  <c r="J135" i="8"/>
  <c r="J163" i="8"/>
  <c r="BK129" i="8"/>
  <c r="BK178" i="8"/>
  <c r="J156" i="8"/>
  <c r="BK135" i="8"/>
  <c r="J157" i="9"/>
  <c r="J129" i="9"/>
  <c r="BK157" i="9"/>
  <c r="J154" i="9"/>
  <c r="J135" i="9"/>
  <c r="J201" i="10"/>
  <c r="BK142" i="10"/>
  <c r="J269" i="10"/>
  <c r="BK209" i="10"/>
  <c r="BK215" i="10"/>
  <c r="BK165" i="10"/>
  <c r="J236" i="10"/>
  <c r="BK292" i="10"/>
  <c r="BK249" i="10"/>
  <c r="J278" i="10"/>
  <c r="BK178" i="10"/>
  <c r="J224" i="10"/>
  <c r="J308" i="10"/>
  <c r="BK233" i="10"/>
  <c r="BK168" i="10"/>
  <c r="BK137" i="2"/>
  <c r="BK134" i="2"/>
  <c r="J124" i="2"/>
  <c r="BK150" i="3"/>
  <c r="BK145" i="3"/>
  <c r="BK126" i="3"/>
  <c r="J130" i="3"/>
  <c r="J174" i="4"/>
  <c r="J183" i="4"/>
  <c r="J193" i="4"/>
  <c r="J197" i="4"/>
  <c r="BK151" i="4"/>
  <c r="BK168" i="5"/>
  <c r="J165" i="5"/>
  <c r="J139" i="5"/>
  <c r="J142" i="5"/>
  <c r="J222" i="5"/>
  <c r="BK218" i="5"/>
  <c r="BK207" i="5"/>
  <c r="J168" i="6"/>
  <c r="J147" i="6"/>
  <c r="BK134" i="6"/>
  <c r="BK128" i="6"/>
  <c r="J137" i="6"/>
  <c r="J136" i="7"/>
  <c r="J151" i="7"/>
  <c r="J139" i="7"/>
  <c r="BK139" i="7"/>
  <c r="J178" i="8"/>
  <c r="J164" i="8"/>
  <c r="BK192" i="8"/>
  <c r="J138" i="8"/>
  <c r="BK194" i="8"/>
  <c r="J126" i="8"/>
  <c r="BK151" i="9"/>
  <c r="J126" i="9"/>
  <c r="J167" i="9"/>
  <c r="J132" i="9"/>
  <c r="J183" i="10"/>
  <c r="J139" i="10"/>
  <c r="BK260" i="10"/>
  <c r="J198" i="10"/>
  <c r="J243" i="10"/>
  <c r="BK152" i="10"/>
  <c r="BK227" i="10"/>
  <c r="J152" i="10"/>
  <c r="BK257" i="10"/>
  <c r="J303" i="10"/>
  <c r="J215" i="10"/>
  <c r="BK236" i="10"/>
  <c r="BK153" i="10"/>
  <c r="J264" i="10"/>
  <c r="BK139" i="10"/>
  <c r="F35" i="2"/>
  <c r="BK143" i="3"/>
  <c r="J135" i="3"/>
  <c r="J138" i="3"/>
  <c r="BK183" i="4"/>
  <c r="J164" i="4"/>
  <c r="J145" i="4"/>
  <c r="J138" i="4"/>
  <c r="J151" i="4"/>
  <c r="BK179" i="4"/>
  <c r="J207" i="5"/>
  <c r="J214" i="5"/>
  <c r="J227" i="5"/>
  <c r="BK216" i="5"/>
  <c r="BK220" i="5"/>
  <c r="BK149" i="5"/>
  <c r="J193" i="5"/>
  <c r="BK126" i="5"/>
  <c r="BK186" i="6"/>
  <c r="BK175" i="6"/>
  <c r="BK137" i="6"/>
  <c r="BK148" i="6"/>
  <c r="BK155" i="6"/>
  <c r="BK150" i="7"/>
  <c r="BK124" i="7"/>
  <c r="BK155" i="7"/>
  <c r="BK168" i="7"/>
  <c r="BK167" i="8"/>
  <c r="BK185" i="8"/>
  <c r="J142" i="8"/>
  <c r="J132" i="8"/>
  <c r="J148" i="8"/>
  <c r="J162" i="9"/>
  <c r="BK148" i="9"/>
  <c r="J144" i="9"/>
  <c r="J137" i="9"/>
  <c r="J171" i="9"/>
  <c r="J252" i="10"/>
  <c r="J172" i="10"/>
  <c r="BK284" i="10"/>
  <c r="J187" i="10"/>
  <c r="BK212" i="10"/>
  <c r="J136" i="10"/>
  <c r="J239" i="10"/>
  <c r="BK192" i="10"/>
  <c r="J260" i="10"/>
  <c r="J277" i="10"/>
  <c r="BK159" i="10"/>
  <c r="BK201" i="10"/>
  <c r="BK304" i="10"/>
  <c r="J219" i="10"/>
  <c r="BK164" i="10"/>
  <c r="T129" i="2" l="1"/>
  <c r="P135" i="2"/>
  <c r="R125" i="3"/>
  <c r="R144" i="4"/>
  <c r="R178" i="4"/>
  <c r="BK148" i="5"/>
  <c r="J148" i="5"/>
  <c r="J99" i="5"/>
  <c r="R196" i="5"/>
  <c r="T151" i="6"/>
  <c r="R123" i="7"/>
  <c r="BK125" i="8"/>
  <c r="BK147" i="9"/>
  <c r="J147" i="9"/>
  <c r="J100" i="9"/>
  <c r="R174" i="10"/>
  <c r="R131" i="10" s="1"/>
  <c r="R205" i="10"/>
  <c r="T263" i="10"/>
  <c r="P129" i="2"/>
  <c r="BK125" i="3"/>
  <c r="P125" i="4"/>
  <c r="R184" i="4"/>
  <c r="T148" i="5"/>
  <c r="P213" i="5"/>
  <c r="R151" i="6"/>
  <c r="R146" i="7"/>
  <c r="T159" i="8"/>
  <c r="BK188" i="8"/>
  <c r="J188" i="8"/>
  <c r="J102" i="8"/>
  <c r="T147" i="9"/>
  <c r="P132" i="10"/>
  <c r="P223" i="10"/>
  <c r="BK263" i="10"/>
  <c r="J263" i="10" s="1"/>
  <c r="J103" i="10" s="1"/>
  <c r="P302" i="10"/>
  <c r="P282" i="10"/>
  <c r="T123" i="2"/>
  <c r="R122" i="3"/>
  <c r="R142" i="3"/>
  <c r="T144" i="4"/>
  <c r="P178" i="4"/>
  <c r="BK173" i="5"/>
  <c r="J173" i="5"/>
  <c r="J100" i="5"/>
  <c r="BK196" i="5"/>
  <c r="J196" i="5"/>
  <c r="J101" i="5" s="1"/>
  <c r="P124" i="6"/>
  <c r="BK143" i="6"/>
  <c r="J143" i="6"/>
  <c r="J99" i="6"/>
  <c r="T143" i="6"/>
  <c r="BK123" i="7"/>
  <c r="BK122" i="7" s="1"/>
  <c r="J122" i="7" s="1"/>
  <c r="J97" i="7" s="1"/>
  <c r="J123" i="7"/>
  <c r="J98" i="7" s="1"/>
  <c r="P146" i="7"/>
  <c r="P125" i="8"/>
  <c r="P147" i="9"/>
  <c r="BK174" i="10"/>
  <c r="J174" i="10"/>
  <c r="J99" i="10"/>
  <c r="T223" i="10"/>
  <c r="T131" i="10" s="1"/>
  <c r="P263" i="10"/>
  <c r="T302" i="10"/>
  <c r="T282" i="10" s="1"/>
  <c r="BK129" i="2"/>
  <c r="BK122" i="2" s="1"/>
  <c r="J122" i="2" s="1"/>
  <c r="J97" i="2" s="1"/>
  <c r="J129" i="2"/>
  <c r="J99" i="2"/>
  <c r="T135" i="2"/>
  <c r="P122" i="3"/>
  <c r="P142" i="3"/>
  <c r="R125" i="4"/>
  <c r="R124" i="4" s="1"/>
  <c r="R123" i="4" s="1"/>
  <c r="BK184" i="4"/>
  <c r="J184" i="4"/>
  <c r="J102" i="4"/>
  <c r="BK125" i="5"/>
  <c r="J125" i="5" s="1"/>
  <c r="J98" i="5" s="1"/>
  <c r="P148" i="5"/>
  <c r="T196" i="5"/>
  <c r="R124" i="6"/>
  <c r="P143" i="6"/>
  <c r="T146" i="7"/>
  <c r="T122" i="7" s="1"/>
  <c r="T121" i="7" s="1"/>
  <c r="P159" i="8"/>
  <c r="R188" i="8"/>
  <c r="BK125" i="9"/>
  <c r="T174" i="10"/>
  <c r="T205" i="10"/>
  <c r="R263" i="10"/>
  <c r="BK302" i="10"/>
  <c r="J302" i="10"/>
  <c r="J109" i="10"/>
  <c r="P123" i="2"/>
  <c r="P122" i="2"/>
  <c r="P121" i="2" s="1"/>
  <c r="AU95" i="1" s="1"/>
  <c r="BK135" i="2"/>
  <c r="J135" i="2"/>
  <c r="J101" i="2"/>
  <c r="T125" i="3"/>
  <c r="P144" i="4"/>
  <c r="T178" i="4"/>
  <c r="R125" i="5"/>
  <c r="T173" i="5"/>
  <c r="BK213" i="5"/>
  <c r="J213" i="5"/>
  <c r="J102" i="5"/>
  <c r="T124" i="6"/>
  <c r="T123" i="6" s="1"/>
  <c r="T122" i="6" s="1"/>
  <c r="R143" i="6"/>
  <c r="T123" i="7"/>
  <c r="BK159" i="8"/>
  <c r="J159" i="8"/>
  <c r="J100" i="8" s="1"/>
  <c r="P125" i="9"/>
  <c r="P124" i="9" s="1"/>
  <c r="P123" i="9" s="1"/>
  <c r="AU102" i="1" s="1"/>
  <c r="BK132" i="10"/>
  <c r="J132" i="10"/>
  <c r="J98" i="10"/>
  <c r="BK223" i="10"/>
  <c r="J223" i="10"/>
  <c r="J101" i="10" s="1"/>
  <c r="T242" i="10"/>
  <c r="R123" i="2"/>
  <c r="P125" i="3"/>
  <c r="BK144" i="4"/>
  <c r="J144" i="4"/>
  <c r="J99" i="4" s="1"/>
  <c r="BK178" i="4"/>
  <c r="J178" i="4" s="1"/>
  <c r="J101" i="4" s="1"/>
  <c r="R173" i="5"/>
  <c r="R213" i="5"/>
  <c r="R125" i="8"/>
  <c r="T125" i="9"/>
  <c r="T124" i="9" s="1"/>
  <c r="T123" i="9" s="1"/>
  <c r="T132" i="10"/>
  <c r="BK205" i="10"/>
  <c r="J205" i="10"/>
  <c r="J100" i="10"/>
  <c r="R242" i="10"/>
  <c r="T122" i="3"/>
  <c r="T142" i="3"/>
  <c r="BK125" i="4"/>
  <c r="J125" i="4"/>
  <c r="J98" i="4"/>
  <c r="P184" i="4"/>
  <c r="P125" i="5"/>
  <c r="R148" i="5"/>
  <c r="P196" i="5"/>
  <c r="BK124" i="6"/>
  <c r="J124" i="6" s="1"/>
  <c r="J98" i="6" s="1"/>
  <c r="BK151" i="6"/>
  <c r="J151" i="6"/>
  <c r="J100" i="6"/>
  <c r="P123" i="7"/>
  <c r="P122" i="7" s="1"/>
  <c r="P121" i="7" s="1"/>
  <c r="AU100" i="1" s="1"/>
  <c r="BK146" i="7"/>
  <c r="J146" i="7"/>
  <c r="J100" i="7"/>
  <c r="T125" i="8"/>
  <c r="P188" i="8"/>
  <c r="R147" i="9"/>
  <c r="P174" i="10"/>
  <c r="P205" i="10"/>
  <c r="BK242" i="10"/>
  <c r="J242" i="10"/>
  <c r="J102" i="10"/>
  <c r="R302" i="10"/>
  <c r="R282" i="10"/>
  <c r="BK123" i="2"/>
  <c r="J123" i="2"/>
  <c r="J98" i="2" s="1"/>
  <c r="R129" i="2"/>
  <c r="R135" i="2"/>
  <c r="BK122" i="3"/>
  <c r="J122" i="3"/>
  <c r="J98" i="3"/>
  <c r="BK142" i="3"/>
  <c r="J142" i="3"/>
  <c r="J100" i="3" s="1"/>
  <c r="T125" i="4"/>
  <c r="T184" i="4"/>
  <c r="T124" i="4" s="1"/>
  <c r="T123" i="4" s="1"/>
  <c r="T125" i="5"/>
  <c r="T124" i="5" s="1"/>
  <c r="T123" i="5" s="1"/>
  <c r="P173" i="5"/>
  <c r="T213" i="5"/>
  <c r="P151" i="6"/>
  <c r="R159" i="8"/>
  <c r="T188" i="8"/>
  <c r="R125" i="9"/>
  <c r="R124" i="9" s="1"/>
  <c r="R123" i="9" s="1"/>
  <c r="R132" i="10"/>
  <c r="R223" i="10"/>
  <c r="P242" i="10"/>
  <c r="BK203" i="4"/>
  <c r="J203" i="4"/>
  <c r="J103" i="4" s="1"/>
  <c r="BK226" i="5"/>
  <c r="J226" i="5" s="1"/>
  <c r="J103" i="5" s="1"/>
  <c r="BK142" i="7"/>
  <c r="J142" i="7"/>
  <c r="J99" i="7"/>
  <c r="BK171" i="7"/>
  <c r="J171" i="7" s="1"/>
  <c r="J101" i="7" s="1"/>
  <c r="BK155" i="8"/>
  <c r="J155" i="8"/>
  <c r="J99" i="8"/>
  <c r="BK184" i="8"/>
  <c r="J184" i="8"/>
  <c r="J101" i="8"/>
  <c r="BK170" i="9"/>
  <c r="J170" i="9"/>
  <c r="J102" i="9" s="1"/>
  <c r="BK174" i="9"/>
  <c r="J174" i="9"/>
  <c r="J103" i="9"/>
  <c r="BK185" i="6"/>
  <c r="J185" i="6"/>
  <c r="J102" i="6" s="1"/>
  <c r="BK280" i="10"/>
  <c r="J280" i="10" s="1"/>
  <c r="J104" i="10" s="1"/>
  <c r="BK183" i="6"/>
  <c r="J183" i="6"/>
  <c r="J101" i="6"/>
  <c r="BK143" i="9"/>
  <c r="J143" i="9" s="1"/>
  <c r="J99" i="9" s="1"/>
  <c r="BK166" i="9"/>
  <c r="J166" i="9"/>
  <c r="J101" i="9"/>
  <c r="BK307" i="10"/>
  <c r="J307" i="10"/>
  <c r="J110" i="10"/>
  <c r="BK193" i="8"/>
  <c r="J193" i="8"/>
  <c r="J103" i="8" s="1"/>
  <c r="BK133" i="2"/>
  <c r="J133" i="2"/>
  <c r="J100" i="2"/>
  <c r="BK173" i="4"/>
  <c r="J173" i="4"/>
  <c r="J100" i="4" s="1"/>
  <c r="BK283" i="10"/>
  <c r="BK297" i="10"/>
  <c r="J297" i="10"/>
  <c r="J108" i="10"/>
  <c r="BK287" i="10"/>
  <c r="J287" i="10"/>
  <c r="J107" i="10"/>
  <c r="J89" i="10"/>
  <c r="BE156" i="10"/>
  <c r="BE159" i="10"/>
  <c r="BE192" i="10"/>
  <c r="BE239" i="10"/>
  <c r="BE243" i="10"/>
  <c r="BE267" i="10"/>
  <c r="BE272" i="10"/>
  <c r="BE304" i="10"/>
  <c r="BE308" i="10"/>
  <c r="E120" i="10"/>
  <c r="BE152" i="10"/>
  <c r="BE164" i="10"/>
  <c r="BE165" i="10"/>
  <c r="BE198" i="10"/>
  <c r="BE215" i="10"/>
  <c r="BE260" i="10"/>
  <c r="BE264" i="10"/>
  <c r="BE274" i="10"/>
  <c r="BE277" i="10"/>
  <c r="BE284" i="10"/>
  <c r="BE288" i="10"/>
  <c r="BE303" i="10"/>
  <c r="J125" i="9"/>
  <c r="J98" i="9" s="1"/>
  <c r="BE133" i="10"/>
  <c r="BE230" i="10"/>
  <c r="BE233" i="10"/>
  <c r="BE236" i="10"/>
  <c r="BE252" i="10"/>
  <c r="F127" i="10"/>
  <c r="BE136" i="10"/>
  <c r="BE162" i="10"/>
  <c r="BE169" i="10"/>
  <c r="BE219" i="10"/>
  <c r="BE246" i="10"/>
  <c r="BE142" i="10"/>
  <c r="BE149" i="10"/>
  <c r="BE181" i="10"/>
  <c r="BE183" i="10"/>
  <c r="BE187" i="10"/>
  <c r="BE201" i="10"/>
  <c r="BE206" i="10"/>
  <c r="BE209" i="10"/>
  <c r="BE212" i="10"/>
  <c r="BE257" i="10"/>
  <c r="BE281" i="10"/>
  <c r="BE292" i="10"/>
  <c r="BE139" i="10"/>
  <c r="BE145" i="10"/>
  <c r="BE153" i="10"/>
  <c r="BE227" i="10"/>
  <c r="BE298" i="10"/>
  <c r="BE172" i="10"/>
  <c r="BE175" i="10"/>
  <c r="BE178" i="10"/>
  <c r="BE189" i="10"/>
  <c r="BE167" i="10"/>
  <c r="BE168" i="10"/>
  <c r="BE224" i="10"/>
  <c r="BE249" i="10"/>
  <c r="BE269" i="10"/>
  <c r="BE278" i="10"/>
  <c r="J125" i="8"/>
  <c r="J98" i="8" s="1"/>
  <c r="F92" i="9"/>
  <c r="E85" i="9"/>
  <c r="BE129" i="9"/>
  <c r="BE132" i="9"/>
  <c r="BE136" i="9"/>
  <c r="BE137" i="9"/>
  <c r="BE140" i="9"/>
  <c r="BE144" i="9"/>
  <c r="BE126" i="9"/>
  <c r="BE157" i="9"/>
  <c r="BE151" i="9"/>
  <c r="BE171" i="9"/>
  <c r="J89" i="9"/>
  <c r="BE148" i="9"/>
  <c r="BE154" i="9"/>
  <c r="BE162" i="9"/>
  <c r="BE167" i="9"/>
  <c r="BE175" i="9"/>
  <c r="BE135" i="9"/>
  <c r="J117" i="8"/>
  <c r="BE132" i="8"/>
  <c r="BE194" i="8"/>
  <c r="BE129" i="8"/>
  <c r="BE181" i="8"/>
  <c r="BE192" i="8"/>
  <c r="E85" i="8"/>
  <c r="BE126" i="8"/>
  <c r="BE138" i="8"/>
  <c r="BE139" i="8"/>
  <c r="BE148" i="8"/>
  <c r="BE156" i="8"/>
  <c r="BE160" i="8"/>
  <c r="BE167" i="8"/>
  <c r="BE170" i="8"/>
  <c r="BE185" i="8"/>
  <c r="BE163" i="8"/>
  <c r="BE164" i="8"/>
  <c r="BE173" i="8"/>
  <c r="BE178" i="8"/>
  <c r="BE135" i="8"/>
  <c r="BE145" i="8"/>
  <c r="BE151" i="8"/>
  <c r="BE142" i="8"/>
  <c r="BE189" i="8"/>
  <c r="F92" i="8"/>
  <c r="J115" i="7"/>
  <c r="BE172" i="7"/>
  <c r="E111" i="7"/>
  <c r="BE160" i="7"/>
  <c r="BE164" i="7"/>
  <c r="BE168" i="7"/>
  <c r="BK123" i="6"/>
  <c r="J123" i="6" s="1"/>
  <c r="J97" i="6" s="1"/>
  <c r="BE130" i="7"/>
  <c r="BE155" i="7"/>
  <c r="BE136" i="7"/>
  <c r="BE147" i="7"/>
  <c r="F92" i="7"/>
  <c r="BE124" i="7"/>
  <c r="BE133" i="7"/>
  <c r="BE139" i="7"/>
  <c r="BE143" i="7"/>
  <c r="BE127" i="7"/>
  <c r="BE150" i="7"/>
  <c r="BE151" i="7"/>
  <c r="J89" i="6"/>
  <c r="BE147" i="6"/>
  <c r="BE168" i="6"/>
  <c r="BE175" i="6"/>
  <c r="BE184" i="6"/>
  <c r="BE140" i="6"/>
  <c r="BE148" i="6"/>
  <c r="BE186" i="6"/>
  <c r="BE125" i="6"/>
  <c r="BE134" i="6"/>
  <c r="BE137" i="6"/>
  <c r="BE158" i="6"/>
  <c r="BE163" i="6"/>
  <c r="E112" i="6"/>
  <c r="BE152" i="6"/>
  <c r="BE179" i="6"/>
  <c r="BE144" i="6"/>
  <c r="BE155" i="6"/>
  <c r="BE170" i="6"/>
  <c r="F92" i="6"/>
  <c r="BE128" i="6"/>
  <c r="BE131" i="6"/>
  <c r="J89" i="5"/>
  <c r="BE136" i="5"/>
  <c r="BE188" i="5"/>
  <c r="BE193" i="5"/>
  <c r="BE197" i="5"/>
  <c r="BE216" i="5"/>
  <c r="BE209" i="5"/>
  <c r="BE222" i="5"/>
  <c r="E85" i="5"/>
  <c r="BE152" i="5"/>
  <c r="BE168" i="5"/>
  <c r="BE174" i="5"/>
  <c r="BE184" i="5"/>
  <c r="BE129" i="5"/>
  <c r="BE132" i="5"/>
  <c r="BE139" i="5"/>
  <c r="BE155" i="5"/>
  <c r="BE200" i="5"/>
  <c r="BE204" i="5"/>
  <c r="BE207" i="5"/>
  <c r="BE214" i="5"/>
  <c r="BE218" i="5"/>
  <c r="F120" i="5"/>
  <c r="BE126" i="5"/>
  <c r="BE220" i="5"/>
  <c r="BE224" i="5"/>
  <c r="BE227" i="5"/>
  <c r="BE165" i="5"/>
  <c r="BE178" i="5"/>
  <c r="BE181" i="5"/>
  <c r="BE142" i="5"/>
  <c r="BE145" i="5"/>
  <c r="BE149" i="5"/>
  <c r="BE160" i="5"/>
  <c r="BE145" i="4"/>
  <c r="BE151" i="4"/>
  <c r="BE179" i="4"/>
  <c r="BE185" i="4"/>
  <c r="J125" i="3"/>
  <c r="J99" i="3"/>
  <c r="E85" i="4"/>
  <c r="BE189" i="4"/>
  <c r="BE195" i="4"/>
  <c r="J117" i="4"/>
  <c r="BE138" i="4"/>
  <c r="BE155" i="4"/>
  <c r="BE159" i="4"/>
  <c r="BE164" i="4"/>
  <c r="BE183" i="4"/>
  <c r="BE191" i="4"/>
  <c r="BE193" i="4"/>
  <c r="F92" i="4"/>
  <c r="BE132" i="4"/>
  <c r="BE201" i="4"/>
  <c r="BE204" i="4"/>
  <c r="BE126" i="4"/>
  <c r="BE169" i="4"/>
  <c r="BE199" i="4"/>
  <c r="BE129" i="4"/>
  <c r="BE135" i="4"/>
  <c r="BE141" i="4"/>
  <c r="BE174" i="4"/>
  <c r="BE187" i="4"/>
  <c r="BE197" i="4"/>
  <c r="F117" i="3"/>
  <c r="BE145" i="3"/>
  <c r="BE148" i="3"/>
  <c r="BE123" i="3"/>
  <c r="BE150" i="3"/>
  <c r="E85" i="3"/>
  <c r="J89" i="3"/>
  <c r="BE135" i="3"/>
  <c r="BE136" i="3"/>
  <c r="BE138" i="3"/>
  <c r="BE144" i="3"/>
  <c r="BE124" i="3"/>
  <c r="BE126" i="3"/>
  <c r="BE130" i="3"/>
  <c r="BE131" i="3"/>
  <c r="BE133" i="3"/>
  <c r="BE143" i="3"/>
  <c r="BE149" i="3"/>
  <c r="J89" i="2"/>
  <c r="BE124" i="2"/>
  <c r="BE128" i="2"/>
  <c r="BE130" i="2"/>
  <c r="BE132" i="2"/>
  <c r="BE134" i="2"/>
  <c r="BE136" i="2"/>
  <c r="BE137" i="2"/>
  <c r="BE138" i="2"/>
  <c r="E85" i="2"/>
  <c r="F92" i="2"/>
  <c r="BE126" i="2"/>
  <c r="BB95" i="1"/>
  <c r="F37" i="2"/>
  <c r="BD95" i="1" s="1"/>
  <c r="F35" i="3"/>
  <c r="BB96" i="1"/>
  <c r="J34" i="5"/>
  <c r="AW98" i="1"/>
  <c r="F36" i="7"/>
  <c r="BC100" i="1" s="1"/>
  <c r="F37" i="8"/>
  <c r="BD101" i="1" s="1"/>
  <c r="J34" i="9"/>
  <c r="AW102" i="1"/>
  <c r="F36" i="2"/>
  <c r="BC95" i="1"/>
  <c r="F36" i="4"/>
  <c r="BC97" i="1" s="1"/>
  <c r="F34" i="6"/>
  <c r="BA99" i="1" s="1"/>
  <c r="F34" i="8"/>
  <c r="BA101" i="1"/>
  <c r="F35" i="9"/>
  <c r="BB102" i="1"/>
  <c r="J34" i="2"/>
  <c r="AW95" i="1" s="1"/>
  <c r="F37" i="4"/>
  <c r="BD97" i="1" s="1"/>
  <c r="F37" i="5"/>
  <c r="BD98" i="1"/>
  <c r="J34" i="8"/>
  <c r="AW101" i="1"/>
  <c r="F34" i="10"/>
  <c r="BA103" i="1" s="1"/>
  <c r="F36" i="3"/>
  <c r="BC96" i="1" s="1"/>
  <c r="J34" i="4"/>
  <c r="AW97" i="1"/>
  <c r="F35" i="6"/>
  <c r="BB99" i="1"/>
  <c r="J34" i="7"/>
  <c r="AW100" i="1" s="1"/>
  <c r="F36" i="9"/>
  <c r="BC102" i="1" s="1"/>
  <c r="F37" i="3"/>
  <c r="BD96" i="1"/>
  <c r="F36" i="5"/>
  <c r="BC98" i="1"/>
  <c r="J34" i="6"/>
  <c r="AW99" i="1" s="1"/>
  <c r="F37" i="7"/>
  <c r="BD100" i="1" s="1"/>
  <c r="F34" i="9"/>
  <c r="BA102" i="1"/>
  <c r="F36" i="10"/>
  <c r="BC103" i="1"/>
  <c r="F34" i="2"/>
  <c r="BA95" i="1" s="1"/>
  <c r="F35" i="4"/>
  <c r="BB97" i="1" s="1"/>
  <c r="F34" i="5"/>
  <c r="BA98" i="1"/>
  <c r="F35" i="7"/>
  <c r="BB100" i="1"/>
  <c r="F36" i="8"/>
  <c r="BC101" i="1" s="1"/>
  <c r="F35" i="10"/>
  <c r="BB103" i="1" s="1"/>
  <c r="F34" i="3"/>
  <c r="BA96" i="1"/>
  <c r="F34" i="4"/>
  <c r="BA97" i="1"/>
  <c r="F37" i="6"/>
  <c r="BD99" i="1" s="1"/>
  <c r="F34" i="7"/>
  <c r="BA100" i="1" s="1"/>
  <c r="F37" i="9"/>
  <c r="BD102" i="1"/>
  <c r="F37" i="10"/>
  <c r="BD103" i="1"/>
  <c r="J34" i="3"/>
  <c r="AW96" i="1" s="1"/>
  <c r="F35" i="5"/>
  <c r="BB98" i="1" s="1"/>
  <c r="F36" i="6"/>
  <c r="BC99" i="1"/>
  <c r="F35" i="8"/>
  <c r="BB101" i="1"/>
  <c r="J34" i="10"/>
  <c r="AW103" i="1" s="1"/>
  <c r="BK124" i="5" l="1"/>
  <c r="J124" i="5" s="1"/>
  <c r="J97" i="5" s="1"/>
  <c r="T130" i="10"/>
  <c r="R122" i="2"/>
  <c r="R121" i="2"/>
  <c r="R124" i="5"/>
  <c r="R123" i="5"/>
  <c r="BK124" i="9"/>
  <c r="BK123" i="9"/>
  <c r="J123" i="9" s="1"/>
  <c r="J96" i="9" s="1"/>
  <c r="T122" i="2"/>
  <c r="T121" i="2"/>
  <c r="BK124" i="8"/>
  <c r="BK123" i="8"/>
  <c r="J123" i="8"/>
  <c r="BK282" i="10"/>
  <c r="J282" i="10" s="1"/>
  <c r="J105" i="10" s="1"/>
  <c r="R130" i="10"/>
  <c r="R121" i="3"/>
  <c r="R120" i="3" s="1"/>
  <c r="BK121" i="3"/>
  <c r="BK120" i="3"/>
  <c r="J120" i="3"/>
  <c r="J30" i="3" s="1"/>
  <c r="AG96" i="1" s="1"/>
  <c r="R122" i="7"/>
  <c r="R121" i="7" s="1"/>
  <c r="P123" i="6"/>
  <c r="P122" i="6"/>
  <c r="AU99" i="1" s="1"/>
  <c r="T124" i="8"/>
  <c r="T123" i="8"/>
  <c r="R124" i="8"/>
  <c r="R123" i="8" s="1"/>
  <c r="P124" i="4"/>
  <c r="P123" i="4"/>
  <c r="AU97" i="1"/>
  <c r="R123" i="6"/>
  <c r="R122" i="6"/>
  <c r="P121" i="3"/>
  <c r="P120" i="3"/>
  <c r="AU96" i="1" s="1"/>
  <c r="P124" i="5"/>
  <c r="P123" i="5"/>
  <c r="AU98" i="1"/>
  <c r="T121" i="3"/>
  <c r="T120" i="3"/>
  <c r="P124" i="8"/>
  <c r="P123" i="8"/>
  <c r="AU101" i="1" s="1"/>
  <c r="P131" i="10"/>
  <c r="P130" i="10"/>
  <c r="AU103" i="1"/>
  <c r="BK131" i="10"/>
  <c r="J131" i="10"/>
  <c r="J97" i="10"/>
  <c r="J283" i="10"/>
  <c r="J106" i="10" s="1"/>
  <c r="BK124" i="4"/>
  <c r="J124" i="4"/>
  <c r="J97" i="4"/>
  <c r="BK121" i="7"/>
  <c r="J121" i="7"/>
  <c r="J96" i="7"/>
  <c r="BK122" i="6"/>
  <c r="J122" i="6" s="1"/>
  <c r="J96" i="6" s="1"/>
  <c r="BK123" i="5"/>
  <c r="J123" i="5"/>
  <c r="J96" i="5" s="1"/>
  <c r="BK121" i="2"/>
  <c r="J121" i="2"/>
  <c r="J96" i="2"/>
  <c r="J33" i="5"/>
  <c r="AV98" i="1" s="1"/>
  <c r="AT98" i="1" s="1"/>
  <c r="J33" i="10"/>
  <c r="AV103" i="1" s="1"/>
  <c r="AT103" i="1" s="1"/>
  <c r="J33" i="3"/>
  <c r="AV96" i="1" s="1"/>
  <c r="AT96" i="1" s="1"/>
  <c r="F33" i="7"/>
  <c r="AZ100" i="1"/>
  <c r="BB94" i="1"/>
  <c r="AX94" i="1"/>
  <c r="BC94" i="1"/>
  <c r="AY94" i="1" s="1"/>
  <c r="J30" i="8"/>
  <c r="AG101" i="1"/>
  <c r="AN101" i="1" s="1"/>
  <c r="F33" i="3"/>
  <c r="AZ96" i="1"/>
  <c r="J33" i="7"/>
  <c r="AV100" i="1"/>
  <c r="AT100" i="1" s="1"/>
  <c r="F33" i="10"/>
  <c r="AZ103" i="1"/>
  <c r="F33" i="4"/>
  <c r="AZ97" i="1" s="1"/>
  <c r="J33" i="8"/>
  <c r="AV101" i="1"/>
  <c r="AT101" i="1"/>
  <c r="J33" i="2"/>
  <c r="AV95" i="1"/>
  <c r="AT95" i="1"/>
  <c r="J33" i="6"/>
  <c r="AV99" i="1"/>
  <c r="AT99" i="1"/>
  <c r="J33" i="9"/>
  <c r="AV102" i="1" s="1"/>
  <c r="AT102" i="1" s="1"/>
  <c r="F33" i="2"/>
  <c r="AZ95" i="1"/>
  <c r="F33" i="6"/>
  <c r="AZ99" i="1"/>
  <c r="F33" i="9"/>
  <c r="AZ102" i="1"/>
  <c r="J33" i="4"/>
  <c r="AV97" i="1" s="1"/>
  <c r="AT97" i="1" s="1"/>
  <c r="F33" i="8"/>
  <c r="AZ101" i="1" s="1"/>
  <c r="BD94" i="1"/>
  <c r="W33" i="1"/>
  <c r="F33" i="5"/>
  <c r="AZ98" i="1" s="1"/>
  <c r="BA94" i="1"/>
  <c r="AW94" i="1"/>
  <c r="AK30" i="1"/>
  <c r="AN96" i="1" l="1"/>
  <c r="J124" i="8"/>
  <c r="J97" i="8"/>
  <c r="J124" i="9"/>
  <c r="J97" i="9"/>
  <c r="J96" i="3"/>
  <c r="BK130" i="10"/>
  <c r="J130" i="10"/>
  <c r="J30" i="10" s="1"/>
  <c r="AG103" i="1" s="1"/>
  <c r="J96" i="8"/>
  <c r="BK123" i="4"/>
  <c r="J123" i="4"/>
  <c r="J121" i="3"/>
  <c r="J97" i="3"/>
  <c r="J39" i="8"/>
  <c r="J39" i="3"/>
  <c r="J30" i="4"/>
  <c r="AG97" i="1" s="1"/>
  <c r="AU94" i="1"/>
  <c r="J30" i="5"/>
  <c r="AG98" i="1"/>
  <c r="AN98" i="1"/>
  <c r="W32" i="1"/>
  <c r="J30" i="2"/>
  <c r="AG95" i="1"/>
  <c r="J30" i="6"/>
  <c r="AG99" i="1"/>
  <c r="AN99" i="1"/>
  <c r="W31" i="1"/>
  <c r="J30" i="9"/>
  <c r="AG102" i="1"/>
  <c r="W30" i="1"/>
  <c r="J30" i="7"/>
  <c r="AG100" i="1"/>
  <c r="AN100" i="1"/>
  <c r="AZ94" i="1"/>
  <c r="AV94" i="1"/>
  <c r="AK29" i="1"/>
  <c r="J39" i="10" l="1"/>
  <c r="J39" i="4"/>
  <c r="J39" i="9"/>
  <c r="J96" i="4"/>
  <c r="J96" i="10"/>
  <c r="J39" i="7"/>
  <c r="J39" i="6"/>
  <c r="J39" i="5"/>
  <c r="J39" i="2"/>
  <c r="AN95" i="1"/>
  <c r="AN103" i="1"/>
  <c r="AN102" i="1"/>
  <c r="AN97" i="1"/>
  <c r="AT94" i="1"/>
  <c r="W29" i="1"/>
  <c r="AG94" i="1"/>
  <c r="AK26" i="1" s="1"/>
  <c r="AK35" i="1" s="1"/>
  <c r="AN94" i="1" l="1"/>
</calcChain>
</file>

<file path=xl/sharedStrings.xml><?xml version="1.0" encoding="utf-8"?>
<sst xmlns="http://schemas.openxmlformats.org/spreadsheetml/2006/main" count="7814" uniqueCount="948">
  <si>
    <t>Export Komplet</t>
  </si>
  <si>
    <t/>
  </si>
  <si>
    <t>2.0</t>
  </si>
  <si>
    <t>False</t>
  </si>
  <si>
    <t>{f016fe4b-c0b7-4c12-bebd-57b4e4062e6c}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</si>
  <si>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</si>
  <si>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</si>
  <si>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</si>
  <si>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</si>
  <si>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</si>
  <si>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</si>
  <si>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</si>
  <si>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</si>
  <si>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</si>
  <si>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20250506V2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</si>
  <si>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</si>
  <si>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</si>
  <si>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Sportoviště Zátišská-1.Etapa Rekonstrukce</t>
  </si>
  <si>
    <t>KSO:</t>
  </si>
  <si>
    <t>CC-CZ:</t>
  </si>
  <si>
    <t>Místo:</t>
  </si>
  <si>
    <t>Datum:</t>
  </si>
  <si>
    <t>6. 5. 2025</t>
  </si>
  <si>
    <t>Zadavatel:</t>
  </si>
  <si>
    <t>IČ:</t>
  </si>
  <si>
    <t>00231151</t>
  </si>
  <si>
    <t>MČ Praha 12, Generála Šišky 2375/6,Praha 4,Modřany</t>
  </si>
  <si>
    <t>DIČ:</t>
  </si>
  <si>
    <t>Uchazeč:</t>
  </si>
  <si>
    <t>Vyplň údaj</t>
  </si>
  <si>
    <t>Projektant:</t>
  </si>
  <si>
    <t>66340110</t>
  </si>
  <si>
    <t>Ing.arch. Jan Mudra,Holoubkov 81,338 01 Holoubkov</t>
  </si>
  <si>
    <t>True</t>
  </si>
  <si>
    <t>Zpracovatel:</t>
  </si>
  <si>
    <t xml:space="preserve"> </t>
  </si>
  <si>
    <t>Poznámka:</t>
  </si>
  <si>
    <t>Nedílnou součástí jsou výkresy a technická zpráva stavby. Doporučené materiály jsou lepším standartem, při náhradě použít materiál stejné kvality, stejných technických  parametrů._x000D_
Jsou-li ve výkazu výměr uvedeny odkazy na výrobce, obchodní názvy nebo specifické označení výrobků, jsou tyto odkazy informativní a zadavatel umožnuje použití jiných, avšak kvalitativně, technicky a esteticky stejných nebo lepších řešení._x000D_
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</si>
  <si>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</si>
  <si>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</si>
  <si>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</si>
  <si>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</si>
  <si>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</si>
  <si>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</si>
  <si>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</si>
  <si>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</si>
  <si>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</si>
  <si>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</si>
  <si>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</si>
  <si>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</si>
  <si>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</si>
  <si>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</si>
  <si>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</si>
  <si>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</si>
  <si>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</si>
  <si>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</si>
  <si>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</si>
  <si>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</si>
  <si>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</si>
  <si>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</si>
  <si>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</si>
  <si>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</si>
  <si>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</si>
  <si>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</si>
  <si>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</si>
  <si>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</si>
  <si>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</si>
  <si>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</si>
  <si>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</si>
  <si>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</si>
  <si>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</si>
  <si>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</si>
  <si>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</si>
  <si>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</si>
  <si>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</si>
  <si>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</si>
  <si>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</si>
  <si>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</si>
  <si>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</si>
  <si>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</si>
  <si>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</si>
  <si>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</si>
  <si>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</si>
  <si>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</t>
  </si>
  <si>
    <t>Vedlejší Rozpočtové Náklady ( VRN )</t>
  </si>
  <si>
    <t>STA</t>
  </si>
  <si>
    <t>1</t>
  </si>
  <si>
    <t>{401b3f46-4298-4c50-b536-dd5e146a1c8f}</t>
  </si>
  <si>
    <t>2</t>
  </si>
  <si>
    <t>001</t>
  </si>
  <si>
    <t>Přípravné bourací práce a odstranění mobiliáře</t>
  </si>
  <si>
    <t>{974f3dae-fb8f-4b4d-9aad-d9c56005ffe5}</t>
  </si>
  <si>
    <t>SO 01</t>
  </si>
  <si>
    <t>Multifunkční hřiště</t>
  </si>
  <si>
    <t>{42ae0767-a38d-42d8-b720-3f002aa74b22}</t>
  </si>
  <si>
    <t>SO 02</t>
  </si>
  <si>
    <t>Dětské hřiště</t>
  </si>
  <si>
    <t>{c95f3779-cf11-4b10-bcb8-074d3f1fefc8}</t>
  </si>
  <si>
    <t>SO 03</t>
  </si>
  <si>
    <t>Oplocení multifunkčního hřiště</t>
  </si>
  <si>
    <t>{339a400a-2064-407e-a4a8-9796b20a82fd}</t>
  </si>
  <si>
    <t>SO 04</t>
  </si>
  <si>
    <t>Oplocení dětského hřiště</t>
  </si>
  <si>
    <t>{bdec5071-fc49-4791-a23d-fe4419c5d7fb}</t>
  </si>
  <si>
    <t>SO 05</t>
  </si>
  <si>
    <t>Gabionová opěrná stěna délky 17,35 m</t>
  </si>
  <si>
    <t>{aa35be16-229d-42eb-b51a-0146453c57e0}</t>
  </si>
  <si>
    <t>SO 06</t>
  </si>
  <si>
    <t>Gabionové opěrné zdi délka 16 m</t>
  </si>
  <si>
    <t>{62311564-ef2b-471e-96ba-09a2b4377141}</t>
  </si>
  <si>
    <t>SO 07</t>
  </si>
  <si>
    <t>Gabionové opěrné zdi ( lavičky - dubové fošny ) a přilehlé terení úpravy</t>
  </si>
  <si>
    <t>{47c4983e-4533-4bd3-8f30-ab279b3d7556}</t>
  </si>
  <si>
    <t>KRYCÍ LIST SOUPISU PRACÍ</t>
  </si>
  <si>
    <t>Objekt:</t>
  </si>
  <si>
    <t>00 - Vedlejší Rozpočtové Náklady ( VRN )</t>
  </si>
  <si>
    <t>Nedílnou součástí jsou výkresy a technická zpráva stavby. Doporučené materiály jsou lepším standartem, při náhradě použít materiál stejné kvality, stejných technických  parametrů. Jsou-li ve výkazu výměr uvedeny odkazy na výrobce, obchodní názvy nebo specifické označení výrobků, jsou tyto odkazy informativní a zadavatel umožnuje použití jiných, avšak kvalitativně, technicky a esteticky stejných nebo lepších řešení. 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</si>
  <si>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</si>
  <si>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</si>
  <si>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</si>
  <si>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</si>
  <si>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</si>
  <si>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</si>
  <si>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</si>
  <si>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</si>
  <si>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VRN6 - Územní vlivy</t>
  </si>
  <si>
    <t xml:space="preserve">    VRN9 - 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</si>
  <si>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</si>
  <si>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</si>
  <si>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</si>
  <si>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</si>
  <si>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</si>
  <si>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</si>
  <si>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</si>
  <si>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</si>
  <si>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</si>
  <si>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</si>
  <si>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</si>
  <si>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</si>
  <si>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</si>
  <si>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</si>
  <si>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</si>
  <si>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ROZPOCET</t>
  </si>
  <si>
    <t>VRN1</t>
  </si>
  <si>
    <t>Průzkumné, geodetické a projektové práce</t>
  </si>
  <si>
    <t>K</t>
  </si>
  <si>
    <t>011114000</t>
  </si>
  <si>
    <t>Inženýrsko-geologický průzkum</t>
  </si>
  <si>
    <t>kpl</t>
  </si>
  <si>
    <t>1024</t>
  </si>
  <si>
    <t>1402839160</t>
  </si>
  <si>
    <t>P</t>
  </si>
  <si>
    <t>Poznámka k položce:_x000D_
ověření geologie podloží dle původního GP_x000D_
s přebráním a převzetím základové spáry po výkopech</t>
  </si>
  <si>
    <t>01300200002</t>
  </si>
  <si>
    <t>Geodetické a vytyčovací práce</t>
  </si>
  <si>
    <t>-553623778</t>
  </si>
  <si>
    <t>Poznámka k položce:_x000D_
zaměření polotu a hranic,vytyčení veškerých síťí atd</t>
  </si>
  <si>
    <t>3</t>
  </si>
  <si>
    <t>013254000</t>
  </si>
  <si>
    <t xml:space="preserve">Dokumentace skutečného provedení stavby </t>
  </si>
  <si>
    <t>-1418174037</t>
  </si>
  <si>
    <t>VRN3</t>
  </si>
  <si>
    <t>Zařízení staveniště</t>
  </si>
  <si>
    <t>5</t>
  </si>
  <si>
    <t>4</t>
  </si>
  <si>
    <t>030001000</t>
  </si>
  <si>
    <t>Zařízení staveniště ( 1,5% ze ZRN )</t>
  </si>
  <si>
    <t>%</t>
  </si>
  <si>
    <t>-400498011</t>
  </si>
  <si>
    <t>Poznámka k položce:_x000D_
Zařízení staveníště : _x000D_
- odkladové a skladovací plochy pro potřebný materiál                                  _x000D_
- sociál a zázemí pro dělníky ( pronájem toi toi ; buňky pro převlékání atd..)                                  _x000D_
- zřízení přenosného elektroměru pro měření energii spotřebované pro stavbu                                - odkladové a skladovací plochy pro potřebné nářadí a nástroje potřebné pro stavbu                     - zabezpečení staveniště-případné oplocení a zamezení vstupu nepovolaným osobám                     - zaištění vody a elektřiny pro možný chod stavby     ( elektrocentrály zásoby vody atd)_x000D_
- informační tabule .......</t>
  </si>
  <si>
    <t>031303000</t>
  </si>
  <si>
    <t>Náklady na zábor</t>
  </si>
  <si>
    <t>1022523173</t>
  </si>
  <si>
    <t>VRN6</t>
  </si>
  <si>
    <t>Územní vlivy</t>
  </si>
  <si>
    <t>6</t>
  </si>
  <si>
    <t>065002000</t>
  </si>
  <si>
    <t>Mimostaveništní doprava materiálů ( 1,25% ze ZRN )</t>
  </si>
  <si>
    <t>-1288559544</t>
  </si>
  <si>
    <t>VRN9</t>
  </si>
  <si>
    <t xml:space="preserve"> Ostatní náklady</t>
  </si>
  <si>
    <t>7</t>
  </si>
  <si>
    <t>09000R</t>
  </si>
  <si>
    <t>Vzorkování barevných EPDM povrchů včetně lajnování ( velikost vzorku 30x30 cm) viz PD a TZ</t>
  </si>
  <si>
    <t>2009641860</t>
  </si>
  <si>
    <t>8</t>
  </si>
  <si>
    <t>09000100112</t>
  </si>
  <si>
    <t>Průběžný úklid ( 0,15% ze ZRN )</t>
  </si>
  <si>
    <t>1193097291</t>
  </si>
  <si>
    <t>9</t>
  </si>
  <si>
    <t>0900010012</t>
  </si>
  <si>
    <t>Generální finální úklid ( 0,35% ze ZRN )</t>
  </si>
  <si>
    <t>-1827745813</t>
  </si>
  <si>
    <t>001 - Přípravné bourací práce a odstranění mobiliáře</t>
  </si>
  <si>
    <t>HSV - Práce a dodávky HSV</t>
  </si>
  <si>
    <t xml:space="preserve">    1 - Zemní práce</t>
  </si>
  <si>
    <t xml:space="preserve">    9 - Ostatní konstrukce a práce, bourání</t>
  </si>
  <si>
    <t xml:space="preserve">    997 - Doprava suti a vybouraných hmot</t>
  </si>
  <si>
    <t>HSV</t>
  </si>
  <si>
    <t>Práce a dodávky HSV</t>
  </si>
  <si>
    <t>Zemní práce</t>
  </si>
  <si>
    <t>113106125</t>
  </si>
  <si>
    <t>Rozebrání dlažeb z vegetačních dlaždic betonových komunikací pro pěší ručně</t>
  </si>
  <si>
    <t>m2</t>
  </si>
  <si>
    <t>550629360</t>
  </si>
  <si>
    <t>113202111</t>
  </si>
  <si>
    <t>Vytrhání obrub krajníků obrubníků stojatých</t>
  </si>
  <si>
    <t>m</t>
  </si>
  <si>
    <t>176856017</t>
  </si>
  <si>
    <t>Ostatní konstrukce a práce, bourání</t>
  </si>
  <si>
    <t>962033125</t>
  </si>
  <si>
    <t>Bourání zdiva z tvárnic ztraceného bednění včetně výplně z betonu bez výztuže C8/10, C12/15, C16/20, C20/25 přes 1 m3</t>
  </si>
  <si>
    <t>m3</t>
  </si>
  <si>
    <t>1741092295</t>
  </si>
  <si>
    <t>VV</t>
  </si>
  <si>
    <t>ohraničení pískoviště</t>
  </si>
  <si>
    <t>14*0,5*0,25</t>
  </si>
  <si>
    <t>Součet</t>
  </si>
  <si>
    <t>966073810</t>
  </si>
  <si>
    <t>Rozebrání vrat a vrátek k oplocení pl do 2 m2</t>
  </si>
  <si>
    <t>kus</t>
  </si>
  <si>
    <t>414976989</t>
  </si>
  <si>
    <t>96R</t>
  </si>
  <si>
    <t>Odstranění mobiliáře včetně základů</t>
  </si>
  <si>
    <t>-1872980975</t>
  </si>
  <si>
    <t>Poznámka k položce:_x000D_
herní prvky, lavičky, dřevěnné sezení po obvodu pískoviště , koše, sloupky pro koše, sloupky pro volejbal, branky, infotabule atd..._x000D_
viz PD a TZ</t>
  </si>
  <si>
    <t>966071711</t>
  </si>
  <si>
    <t>Bourání sloupků a vzpěr plotových ocelových do 2,5 m zabetonovaných</t>
  </si>
  <si>
    <t>1424018349</t>
  </si>
  <si>
    <t>Poznámka k položce:_x000D_
včetně betonové patky</t>
  </si>
  <si>
    <t>966071821</t>
  </si>
  <si>
    <t>Rozebrání oplocení z drátěného pletiva se čtvercovými oky v do 1,6 m</t>
  </si>
  <si>
    <t>-440353222</t>
  </si>
  <si>
    <t>966071R</t>
  </si>
  <si>
    <t>Bourání sloupků a vzpěr plotových ocelových do 4,5 m zabetonovaných</t>
  </si>
  <si>
    <t>-822633068</t>
  </si>
  <si>
    <t>966072811</t>
  </si>
  <si>
    <t>Rozebrání rámového oplocení na ocelové sloupky v přes 1 do 2 m</t>
  </si>
  <si>
    <t>1368812415</t>
  </si>
  <si>
    <t>2 vrstvy 2D plotových panelů do celkové výšky 4m</t>
  </si>
  <si>
    <t>2*51,4</t>
  </si>
  <si>
    <t>997</t>
  </si>
  <si>
    <t>Doprava suti a vybouraných hmot</t>
  </si>
  <si>
    <t>10</t>
  </si>
  <si>
    <t>997231511</t>
  </si>
  <si>
    <t>Nakládání, překládání nebo manipulace se sutí a vybouranými hmotami</t>
  </si>
  <si>
    <t>t</t>
  </si>
  <si>
    <t>-1619180377</t>
  </si>
  <si>
    <t>11</t>
  </si>
  <si>
    <t>997231111</t>
  </si>
  <si>
    <t>Vodorovná doprava suti a vybouraných hmot do 1 km</t>
  </si>
  <si>
    <t>522341390</t>
  </si>
  <si>
    <t>997231119</t>
  </si>
  <si>
    <t>Příplatek ZKD 1 km vodorovné dopravy suti a vybouraných hmot</t>
  </si>
  <si>
    <t>-2052886562</t>
  </si>
  <si>
    <t>Poznámka k položce:_x000D_
celková vzdálenost uvažována stavba-skládka-stavba=40 km</t>
  </si>
  <si>
    <t>43,699*39 'Přepočtené koeficientem množství</t>
  </si>
  <si>
    <t>13</t>
  </si>
  <si>
    <t>997013631</t>
  </si>
  <si>
    <t>Poplatek za uložení na skládce (skládkovné) stavebního odpadu směsného kód odpadu 17 09 04</t>
  </si>
  <si>
    <t>-1931745402</t>
  </si>
  <si>
    <t>14</t>
  </si>
  <si>
    <t>997013635</t>
  </si>
  <si>
    <t>Poplatek za uložení na skládce (skládkovné) komunálního odpadu kód odpadu 20 03 01</t>
  </si>
  <si>
    <t>-555541452</t>
  </si>
  <si>
    <t>15</t>
  </si>
  <si>
    <t>997013861</t>
  </si>
  <si>
    <t>Poplatek za uložení stavebního odpadu na recyklační skládce (skládkovné) z prostého betonu kód odpadu 17 01 01</t>
  </si>
  <si>
    <t>1051686887</t>
  </si>
  <si>
    <t>SO 01 - Multifunkční hřiště</t>
  </si>
  <si>
    <t xml:space="preserve">    5 - Komunikace pozemní</t>
  </si>
  <si>
    <t xml:space="preserve">    6 - Úpravy povrchů, podlahy a osazování výplní</t>
  </si>
  <si>
    <t xml:space="preserve">    9.1 - Herní prvky dětského hřiště a mobiliář</t>
  </si>
  <si>
    <t xml:space="preserve">    998 - Přesun hmot</t>
  </si>
  <si>
    <t>122151103</t>
  </si>
  <si>
    <t>Odkopávky a prokopávky nezapažené v hornině třídy těžitelnosti I skupiny 1 a 2 objem do 100 m3 strojně</t>
  </si>
  <si>
    <t>-1770093288</t>
  </si>
  <si>
    <t>"multifunkční hřiště a plochy před lavicemi"(162+179+11)*0,5*0,5</t>
  </si>
  <si>
    <t>122251103</t>
  </si>
  <si>
    <t>Odkopávky a prokopávky nezapažené v hornině třídy těžitelnosti I skupiny 3 objem do 100 m3 strojně</t>
  </si>
  <si>
    <t>868480104</t>
  </si>
  <si>
    <t>167151101</t>
  </si>
  <si>
    <t>Nakládání výkopku z hornin třídy těžitelnosti I skupiny 1 až 3 do 100 m3</t>
  </si>
  <si>
    <t>-119919831</t>
  </si>
  <si>
    <t>"multifunkční hřiště a plochy před lavicemi"(162+179+11)*0,5</t>
  </si>
  <si>
    <t>162751117</t>
  </si>
  <si>
    <t>Vodorovné přemístění přes 9 000 do 10000 m výkopku/sypaniny z horniny třídy těžitelnosti I skupiny 1 až 3</t>
  </si>
  <si>
    <t>1637264770</t>
  </si>
  <si>
    <t>162751119</t>
  </si>
  <si>
    <t>Příplatek k vodorovnému přemístění výkopku/sypaniny z horniny třídy těžitelnosti I skupiny 1 až 3 ZKD 1000 m přes 10000 m</t>
  </si>
  <si>
    <t>-1078096906</t>
  </si>
  <si>
    <t>88*(40-10)</t>
  </si>
  <si>
    <t>171201231</t>
  </si>
  <si>
    <t>Poplatek za uložení zeminy a kamení na recyklační skládce (skládkovné) kód odpadu 17 05 04</t>
  </si>
  <si>
    <t>542979318</t>
  </si>
  <si>
    <t>176*1,85</t>
  </si>
  <si>
    <t>Komunikace pozemní</t>
  </si>
  <si>
    <t>56473R1</t>
  </si>
  <si>
    <t>Podklad z kameniva hrubého drceného vel. 4-63 mm plochy přes 100 m2 tl 100 mm</t>
  </si>
  <si>
    <t>1531456900</t>
  </si>
  <si>
    <t>sanace/výměna podloží</t>
  </si>
  <si>
    <t>počítaná celková tl vrstvy = 250 mm s hutněním a ukládáním po každých  100 mm</t>
  </si>
  <si>
    <t>"multifunkční hřiště" (162+179)*2,5</t>
  </si>
  <si>
    <t>"povrch před lavicemi"(11)*2,5</t>
  </si>
  <si>
    <t>564801R</t>
  </si>
  <si>
    <t>Podklad ze štěrkodrtě plochy přes 100 m2 tl 30 mm - hutněno min 25MPa</t>
  </si>
  <si>
    <t>1635408302</t>
  </si>
  <si>
    <t>"multifunkční hřiště" 162+179</t>
  </si>
  <si>
    <t>"povrch před lavicemi"11</t>
  </si>
  <si>
    <t>M</t>
  </si>
  <si>
    <t>58341341</t>
  </si>
  <si>
    <t>kamenivo drcené drobné frakce 0/4</t>
  </si>
  <si>
    <t>1364105681</t>
  </si>
  <si>
    <t>"multifunkční hřiště"( 162+179)*0,03*2</t>
  </si>
  <si>
    <t>"povrch před lavicemi"11*0,03*2</t>
  </si>
  <si>
    <t>564851114</t>
  </si>
  <si>
    <t>Podklad ze štěrkodrtě ŠD plochy přes 100 m2 tl 180 mm</t>
  </si>
  <si>
    <t>2036093263</t>
  </si>
  <si>
    <t>frakce 0-32 mm nutno hutnit min na 25 MPa</t>
  </si>
  <si>
    <t>579231R</t>
  </si>
  <si>
    <t>Strojně litý pryžový povrch stabilizační a 2-vrstvý tl 11 + 24  mm, 2 ostatní barvy na terén přes 300 m2</t>
  </si>
  <si>
    <t>-792525184</t>
  </si>
  <si>
    <t>Poznámka k položce:_x000D_
Vrchní probarvená vrstva EPDM 11mm_x000D_
Základní vyrovnávací vrstva - SBR  granulát s keramzitem 24mm vč. penetrace_x000D_
Stojně litý pryžový povrch musí provádět osoba odborně způsobilá k tomuto druhu práce.</t>
  </si>
  <si>
    <t>579291R</t>
  </si>
  <si>
    <t>Lajnování venkovního litého pryžového povrchu elastickým lakem v různé barevnosti</t>
  </si>
  <si>
    <t>-1341607689</t>
  </si>
  <si>
    <t>Poznámka k položce:_x000D_
Lajnování strojně litého pryžového povrchu musí provádět osoba odborně způsobilá k tomuto druhu práce, materiál pro lajnování musí být specielně určen pro strojně lité EPDM povrchy._x000D_
volejbal, nohejbal, košíková, streetball, floorbal_x000D_
viz PD a TZ</t>
  </si>
  <si>
    <t>Úpravy povrchů, podlahy a osazování výplní</t>
  </si>
  <si>
    <t>637121112</t>
  </si>
  <si>
    <t>Okapový chodník z kačírku tl 150 mm s udusáním</t>
  </si>
  <si>
    <t>-1397114016</t>
  </si>
  <si>
    <t>"multifunkční hřiště - hrana gabionové stěny"</t>
  </si>
  <si>
    <t>8,7</t>
  </si>
  <si>
    <t>916231212</t>
  </si>
  <si>
    <t>Osazení chodníkového obrubníku betonového stojatého bez boční opěry do lože z betonu prostého</t>
  </si>
  <si>
    <t>1645200518</t>
  </si>
  <si>
    <t>Poznámka k položce:_x000D_
obrubník otočený rovnou hranou nahoru</t>
  </si>
  <si>
    <t>"multifunkční hřiště"78,8</t>
  </si>
  <si>
    <t>80</t>
  </si>
  <si>
    <t>59217062</t>
  </si>
  <si>
    <t>obrubník parkový betonový 1000x50x250mm přírodní</t>
  </si>
  <si>
    <t>2045340804</t>
  </si>
  <si>
    <t>9.1</t>
  </si>
  <si>
    <t>Herní prvky dětského hřiště a mobiliář</t>
  </si>
  <si>
    <t>16</t>
  </si>
  <si>
    <t>Prvek 1</t>
  </si>
  <si>
    <t>Fotbalová branka s basketbalovým košem</t>
  </si>
  <si>
    <t>487022741</t>
  </si>
  <si>
    <t>Poznámka k položce:_x000D_
Branka se skládá z rámu branky (2 tyče, 1 břevno), 2 ks horních držáku sítě s výztuhami a horní spojovací tyčí, 2 ks spodních držáků sítě se spodní spojovací tyčí a 2 ks vzpěr. Na břevnu branky je upevněna basketbalová konstrukce skládající se ze sloupku a 2 ks výztuh. Tato konstrukce je osazena basketbalovou deskou 110 x 70 cm a košem s řetízkovou síťkou, Vysazení basketbalové desky 0,54 m . Na rámu branky, jsou očka pro upevnění sítě. Součástí dodávky jsou 4 ks zařízení proti posunutí a převržení branky do pevné podlahy. Sloupek branky je opatřen štítkem informujícím o výrobci a typu výrobku a výstražnými štítky zakazující lezení na zařízení a nutnosti zajištění proti převrácení._x000D_
Rám branky: ocelový profil 80 x 80 mm Držáky sítě, výztuhy, vzpěry: ocelové profily Spojovací tyče: hliníková trubka pr. 30 mm_x000D_
Basketbalový sloupek: ocelový profil 80 x 80 mm Povrchová úprava: žárový zinek		_x000D_
Zařízení je určeno do exteriéru i interiéru._x000D_
BRANKA MUSÍ BÝT VŽDY ZAJIŠTĚNA PROTI PŘEVRÁCENÍ, A TO I V PŘÍPADĚ, ŽE NENÍ POUŽÍVÁNA!_x000D_
Minimálně jednou měsíčně zkontrolujte utažení šroubů a proveďte kontrolu funkčnosti kotvení branky._x000D_
Za bezpečný provoz odpovídá provozovatel. Zařízení se smí používat pouze pod dozorem dospělé osoby. Jakékoli jiné použití je zakázáno._x000D_
Zařízení musí být kontrolováno před každým použitím. Jednou ročně je nutné provést hlavní kontrolu, kterou provádí osoba k tomu oprávněna, s potřebnou kvalifikaci (např. pověřený výrobcem). O této kontrole je nutné vést záznam. V případě, že dojde k poškození, nebo ztrátě funkčnosti jakékoli části zařízení, je potřeba ji vyměnit za originální díl výrobce._x000D_
veškeré prvky jsou včetně základových konstrukcí a potřebného kotvení</t>
  </si>
  <si>
    <t>17</t>
  </si>
  <si>
    <t>Prvek č.2</t>
  </si>
  <si>
    <t>D+M pouzdra pro sloupky ( volejbal, tenis ) včetně betonového základu a včetně zaslepovacích víček</t>
  </si>
  <si>
    <t>pár</t>
  </si>
  <si>
    <t>840666556</t>
  </si>
  <si>
    <t>Poznámka k položce:_x000D_
včetně záslepek a včetně veškerých sounáležitostí a prací pro osazení_x000D_
viz PD aTZ</t>
  </si>
  <si>
    <t>18</t>
  </si>
  <si>
    <t>Prvek č.3</t>
  </si>
  <si>
    <t>3D grafika - skákací kruhy a kruhy</t>
  </si>
  <si>
    <t>53400685</t>
  </si>
  <si>
    <t>Poznámka k položce:_x000D_
podrobné řešení EPDM prvku dle PD a TZ; výkres ZABUDOVANÉ 3D EPDM PRVKY DO HERNÍ PLOCHY - 1 ( 010 ) a ZABUDOVANÉ 3D EPDM PRVKY DO HERNÍ PLOCHY - 2  ( 011 )</t>
  </si>
  <si>
    <t>19</t>
  </si>
  <si>
    <t>Prvek č.4</t>
  </si>
  <si>
    <t xml:space="preserve">3D grafika - logo MČ Praha 12 dle grafického manuálu </t>
  </si>
  <si>
    <t>176858</t>
  </si>
  <si>
    <t>20</t>
  </si>
  <si>
    <t>Prvek č.5</t>
  </si>
  <si>
    <t>3D grafika - skok do dálky</t>
  </si>
  <si>
    <t>-2078702403</t>
  </si>
  <si>
    <t>Prvek č.6</t>
  </si>
  <si>
    <t>3D grafika - skákací panák</t>
  </si>
  <si>
    <t>1337852811</t>
  </si>
  <si>
    <t>22</t>
  </si>
  <si>
    <t>Prvek Mn1</t>
  </si>
  <si>
    <t>D+M lavička s opěradlem délky 1,8 m</t>
  </si>
  <si>
    <t>630701184</t>
  </si>
  <si>
    <t>Poznámka k položce:_x000D_
včetně základů a potřebného kotvení_x000D_
Varianta:   _x000D_
Charakter konstrukce: _x000D_
Povrchová úprava:  _x000D_
Nosná kostra:    _x000D_
Sedák:    _x000D_
Opěradlo:   _x000D_
Barevnost: _x000D_
Kotvení: _x000D_
LME151r - akátové dřevo _x000D_
odlitky ze slitiny hliníku spojené dřevěnými deskami pomocí _x000D_
šroubových spojů z nerezu _x000D_
odlitky bočnic se dodávají buď bez další povrchové úpravy _x000D_
nebo se na přání opatřují práškovým vypalovacím lakem _x000D_
odlitky ze slitiny hliníku _x000D_
 desky z masivního dřeva obdélníkového  _x000D_
průřezu (120×33 mm) délky 1800 mm _x000D_
2 desky z masivního dřeva obdélníkového  _x000D_
průřezu (120×33mm) délky 1800 mm _x000D_
odstín RAL 7016, polyesterových práškových laků v jemné _x000D_
struktuře mat vzorníku  _x000D_
kotvení pod dlažbu do betonového základu  pomocí _x000D_
závitových tyčí M8 _x000D_
D.1.1. ASŘ – A. TECHNICKÁ ZPRÁVA - SPORTOVIŠTĚ ZÁTIŠSKÁ v PRAZE 12, REKONSTRUKCE – 1.ETAPA, 143 00 Praha 12 _x000D_
DOKUMENTACE PRO PROVÁDĚNÍ STAVBY _x000D_
Všechny prvky městského mobiliáře musí být řádně _x000D_
ukotveny podle podkladů výrobce, v opačném případě hrozí _x000D_
při neopatrném užívání převrhnutí výrobku, za jehož _x000D_
následky nenese výrobce žádnou odpovědnost. _x000D_
Hmotnost:   _x000D_
32 kg_x000D_
viz PD a TZ</t>
  </si>
  <si>
    <t>23</t>
  </si>
  <si>
    <t>Prvek Mn2</t>
  </si>
  <si>
    <t>D+M Odpadkový koš se stříškou</t>
  </si>
  <si>
    <t>-2090413778</t>
  </si>
  <si>
    <t>Poznámka k položce:_x000D_
včetně základu a potřebného kotvení_x000D_
Ocelové tělo, opláštění dřevěnými lamelami _x000D_
Charakter konstrukce: ocelová konstrukce s dřevěnými lamelami připojenými pomocí _x000D_
šroubových spojů z nerezu.  _x000D_
Povrchová úprava: _x000D_
Nosná kostra: _x000D_
Opláštění: _x000D_
Vnitřní nádoba: _x000D_
Stříška: _x000D_
Barevnost: _x000D_
Kotvení: _x000D_
ocelová konstrukce je opatřena ochrannou vrstvou zinku a práškovým _x000D_
vypalovacím lakem.  _x000D_
svařenec z výpalků z ocelového plechu. _x000D_
27 lamel z masivního dřeva obdélníkového průřezu. _x000D_
plastová nádoba z HDPE o objemu 50l. _x000D_
svařenec z plechových výpalků, zámek s trojhranem 9 mm. _x000D_
odstín RAL 7016, polyesterových práškových laků v jemné struktuře _x000D_
mat vzorníku _x000D_
kotvení na dlažbu nebo na zhutněném terénu do betonového základu _x000D_
pomocí závitových tyčí. _x000D_
D.1.1. ASŘ – A. TECHNICKÁ ZPRÁVA - SPORTOVIŠTĚ ZÁTIŠSKÁ v PRAZE 12, REKONSTRUKCE – 1.ETAPA, 143 00 Praha 12 _x000D_
DOKUMENTACE PRO PROVÁDĚNÍ STAVBY _x000D_
Všechny prvky městského mobiliáře musí být řádně ukotveny podle _x000D_
podkladů výrobce, v opačném případě hrozí při neopatrném užívání _x000D_
převrhnutí výrobku, za jehož následky nenese výrobce žádnou _x000D_
odpovědnost. _x000D_
viz D a TZ</t>
  </si>
  <si>
    <t>24</t>
  </si>
  <si>
    <t>Prvek Mn3</t>
  </si>
  <si>
    <t>D+M Nosič informační tabule se stříškou</t>
  </si>
  <si>
    <t>1874145920</t>
  </si>
  <si>
    <t>Poznámka k položce:_x000D_
včetně základu a potřebného kotvení_x000D_
Charakter konstrukce: ocelová konstrukce se stříškou, spojená s OSB dřevovláknitou deskou _x000D_
pomocí šroubových spojů z nerezivějící oceli _x000D_
Použití: _x000D_
je určena pro vylepování plakátů a dalších reklamních tisků; je _x000D_
konstruována do venkovního prostředí _x000D_
Povrchová úprava: ocelová konstrukce je opatřena ochrannou vrstvou zinku a práškovým _x000D_
vypalovacím lakem _x000D_
Nosná kostra: _x000D_
svařenec tvořený obdélnými uzavřenými profily 80×60×3 mm a _x000D_
60×20×2 mm a výpalky z plechu tl. 5 a 12 mm; celková výška 2720 mm, _x000D_
šířka 1330 mm _x000D_
Výlepová plocha: _x000D_
Stříška: _x000D_
Barevnost: _x000D_
Kotvení: _x000D_
Hmotnost: 87 kg _x000D_
svařený rám z L profilu 30×30×3 mm vyplněný dřevovláknitou OSB _x000D_
deskou 1194×1790 mm _x000D_
pozinkovaný plech tl. 1,2 mm spojený s nostným rámem pomocí _x000D_
šroubových spojů z nerezivějící oceli _x000D_
odstín RAL 7016, polyesterových práškových laků v jemné struktuře _x000D_
mat vzorníku  _x000D_
kotvení na dlažbu nebo na zhutněném terénu do betonového základu _x000D_
pomocí závitových tyčí M16 _x000D_
Všechny prvky městského mobiliáře musí být řádně ukotveny podle _x000D_
podkladů výrobce, v opačném případě hrozí při neopatrném užívání _x000D_
převrhnutí výrobku,za jehož následky nenese výrobce žádnou _x000D_
odpovědnost. _x000D_
viz PD a TZ</t>
  </si>
  <si>
    <t>998</t>
  </si>
  <si>
    <t>Přesun hmot</t>
  </si>
  <si>
    <t>25</t>
  </si>
  <si>
    <t>998222012</t>
  </si>
  <si>
    <t>Přesun hmot pro tělovýchovné plochy</t>
  </si>
  <si>
    <t>-535892936</t>
  </si>
  <si>
    <t>SO 02 - Dětské hřiště</t>
  </si>
  <si>
    <t xml:space="preserve">    2 - Zakládání</t>
  </si>
  <si>
    <t>122151102</t>
  </si>
  <si>
    <t>Odkopávky a prokopávky nezapažené v hornině třídy těžitelnosti I skupiny 1 a 2 objem do 50 m3 strojně</t>
  </si>
  <si>
    <t>492398107</t>
  </si>
  <si>
    <t>"dětské hřiště"101,8*0,5*0,5</t>
  </si>
  <si>
    <t>122251102</t>
  </si>
  <si>
    <t>Odkopávky a prokopávky nezapažené v hornině třídy těžitelnosti I skupiny 3 objem do 50 m3 strojně</t>
  </si>
  <si>
    <t>-734274839</t>
  </si>
  <si>
    <t>131251100</t>
  </si>
  <si>
    <t>Hloubení jam nezapažených v hornině třídy těžitelnosti I skupiny 3 objem do 20 m3 strojně</t>
  </si>
  <si>
    <t>1307794846</t>
  </si>
  <si>
    <t>"herní prvky - základy dohloubení do správné výšky"</t>
  </si>
  <si>
    <t>0,4*0,4*0,2*14</t>
  </si>
  <si>
    <t>-1504874884</t>
  </si>
  <si>
    <t>25,45*2+0,448</t>
  </si>
  <si>
    <t>939030481</t>
  </si>
  <si>
    <t>1656448396</t>
  </si>
  <si>
    <t>(25,45*2+0,448)*(40-10)</t>
  </si>
  <si>
    <t>2028274222</t>
  </si>
  <si>
    <t>50,9*1,85</t>
  </si>
  <si>
    <t>Zakládání</t>
  </si>
  <si>
    <t>274311611</t>
  </si>
  <si>
    <t>Základové pasy prokládané kamenem z betonu tř. C 16/20</t>
  </si>
  <si>
    <t>1077191357</t>
  </si>
  <si>
    <t>"dětské hřiště"17,35*0,5*0,15</t>
  </si>
  <si>
    <t>275313811</t>
  </si>
  <si>
    <t>Základové patky z betonu tř. C 25/30</t>
  </si>
  <si>
    <t>46998982</t>
  </si>
  <si>
    <t>"herní prvky"0,4*0,4*0,8*7+0,45*0,71*5+0,3*0,5*0,2*2</t>
  </si>
  <si>
    <t>275351121</t>
  </si>
  <si>
    <t>Zřízení bednění základových patek</t>
  </si>
  <si>
    <t>-977473579</t>
  </si>
  <si>
    <t>4*0,4*0,8*7</t>
  </si>
  <si>
    <t>5*1,49</t>
  </si>
  <si>
    <t>2*1*0,5</t>
  </si>
  <si>
    <t>275351122</t>
  </si>
  <si>
    <t>Odstranění bednění základových patek</t>
  </si>
  <si>
    <t>64990058</t>
  </si>
  <si>
    <t>279113142</t>
  </si>
  <si>
    <t>Základová zeď tl přes 150 do 200 mm z tvárnic ztraceného bednění včetně výplně z betonu tř. C 20/25</t>
  </si>
  <si>
    <t>1671038913</t>
  </si>
  <si>
    <t>"dětské hřiště"17,35*0,5</t>
  </si>
  <si>
    <t>279361821</t>
  </si>
  <si>
    <t>Výztuž základových zdí nosných betonářskou ocelí 10 505</t>
  </si>
  <si>
    <t>1485222133</t>
  </si>
  <si>
    <t>"výztuž do ztaceného bednění spojeného s základovým pasem a obrubou"</t>
  </si>
  <si>
    <t>17,35*4*0,62/1000</t>
  </si>
  <si>
    <t>35*2*0,7*0,62/1000</t>
  </si>
  <si>
    <t>56112110R</t>
  </si>
  <si>
    <t>Zřízení podkladu nebo ochranné vrstvy z mechanicky zpevněné zeminy MZ tl 40 mm</t>
  </si>
  <si>
    <t>1579950155</t>
  </si>
  <si>
    <t>Obrudná vrstva - lomová prosívka okrová barva - mlatový povrch</t>
  </si>
  <si>
    <t>"dětské hřiště"41,8</t>
  </si>
  <si>
    <t>58337310</t>
  </si>
  <si>
    <t>štěrkopísek frakce 0/4</t>
  </si>
  <si>
    <t>-1779757654</t>
  </si>
  <si>
    <t>"dětské hřiště" 41,8*0,04*2</t>
  </si>
  <si>
    <t>56R</t>
  </si>
  <si>
    <t>Podklad z kameniva hrubého drceného vel. 16-22 mm plochy do 100 m2 tl 100 mm</t>
  </si>
  <si>
    <t>-978945331</t>
  </si>
  <si>
    <t>564851011</t>
  </si>
  <si>
    <t>Podklad ze štěrkodrtě ŠD plochy do 100 m2 tl 150 mm</t>
  </si>
  <si>
    <t>452697618</t>
  </si>
  <si>
    <t>Ochranná kamenná vrstva (štěrkodrť 0-32mm)</t>
  </si>
  <si>
    <t>"dětské hřiště"101,8</t>
  </si>
  <si>
    <t>56473R</t>
  </si>
  <si>
    <t>-1566247192</t>
  </si>
  <si>
    <t>"dětské hřiště"101,8*2,5</t>
  </si>
  <si>
    <t>571908R</t>
  </si>
  <si>
    <t>Kryt vymývaným dekoračním kamenivem (kačírkem) tl 140 mm ( bělošedý fr 4-8 mm )</t>
  </si>
  <si>
    <t>1942715939</t>
  </si>
  <si>
    <t>60</t>
  </si>
  <si>
    <t>-2014644376</t>
  </si>
  <si>
    <t>"dětské hřiště"48,55</t>
  </si>
  <si>
    <t>59217037</t>
  </si>
  <si>
    <t>obrubník parkový betonový 500x50x200mm přírodní</t>
  </si>
  <si>
    <t>947834760</t>
  </si>
  <si>
    <t>48,55</t>
  </si>
  <si>
    <t>48,55*1,05 'Přepočtené koeficientem množství</t>
  </si>
  <si>
    <t>916371212</t>
  </si>
  <si>
    <t>Osazení skrytého zahradního obrubníku kovového jednostranným odkopáním zeminy</t>
  </si>
  <si>
    <t>-1533259630</t>
  </si>
  <si>
    <t>"ohraničení kačírku"34,35</t>
  </si>
  <si>
    <t>13824R</t>
  </si>
  <si>
    <t>obrubník skrytý ocelový tl 1,5mm</t>
  </si>
  <si>
    <t>591317707</t>
  </si>
  <si>
    <t>34,35*1,08 'Přepočtené koeficientem množství</t>
  </si>
  <si>
    <t>919726123</t>
  </si>
  <si>
    <t>Geotextilie pro ochranu, separaci a filtraci netkaná měrná hm přes 300 do 500 g/m2</t>
  </si>
  <si>
    <t>-1538521798</t>
  </si>
  <si>
    <t>plocha*koeficient překrytí</t>
  </si>
  <si>
    <t>"dětské hřiště"(101,8+60)*1,15</t>
  </si>
  <si>
    <t>Prvek č.7</t>
  </si>
  <si>
    <t xml:space="preserve">Herní sestava - Domek </t>
  </si>
  <si>
    <t>423908606</t>
  </si>
  <si>
    <t>Poznámka k položce:_x000D_
Hrací sestava z prvků akátového dřeva, kovových a platových doplňků. _x000D_
Pro děti ve věku 2-12 let. _x000D_
včetně potřebných základů pro ukotvení prvku a veškerých potřebných sounáležitostí_x000D_
viz PD a TZ</t>
  </si>
  <si>
    <t>26</t>
  </si>
  <si>
    <t>Prvek č.8</t>
  </si>
  <si>
    <t>Pružinové houpadlo-koník</t>
  </si>
  <si>
    <t>-677693341</t>
  </si>
  <si>
    <t xml:space="preserve">Poznámka k položce:_x000D_
Popis prvku: _x000D_
Pružinové houpadlo – koník – 2ks _x000D_
Herní prvek houpací koník pomáhá přiblížit dětem pohyb koně. Pohybem a _x000D_
přenášením váhy jezdce dochází k harmonickému pohupování koníka a souladu _x000D_
„jezdce s koněm“.    _x000D_
Technické údaje: _x000D_
Požadovaný prostor pro instalaci vč. bezpečných vzdáleností  (EN 1176):  220 x 235cm _x000D_
Požadavky na bezpečnostní povrch: _x000D_
Požadavky na bezpečnostní povrch odpovídají EN1176: pádová výška &lt;60cm. _x000D_
Věková kategorie 2-6 let _x000D_
Základové bloky ( včetně ): _x000D_
Kvalita betonu C25/30, 1 kus 30 x 50 x 20 cm, hloubka výkopu 30 cm._x000D_
Materiál: _x000D_
Dřevěné části – horský modřín. _x000D_
Listová pružina – speciální kalená ocel potažená plastem _x000D_
Jistící řetěz – pozinkovaná ocel 6mm _x000D_
Držadla – polyamid </t>
  </si>
  <si>
    <t>27</t>
  </si>
  <si>
    <t>Prvek č.9</t>
  </si>
  <si>
    <t>Skákací disky</t>
  </si>
  <si>
    <t>2108424734</t>
  </si>
  <si>
    <t>Poznámka k položce:_x000D_
Popis prvku: _x000D_
Kruhová pružná plošina je upevněná na silné, nízké pružině. Tento prvek umožňuje _x000D_
klasické skákání nahoru a dolů a také děti mohou seskočit do jakéhokoliv směru jako _x000D_
z odrazového můstku nebo trampolíny.  _x000D_
Technické údaje: _x000D_
Požadovaný prostor vč. bezpečnostní vzdálenosti (EN 1176) _x000D_
Viz obr. _x000D_
Požadavky na bezpečnostní povrch: _x000D_
Na toto zařízení se nevztahuje dopadová výška 600 mm, a tudíž není třeba instalovat _x000D_
povrch tlumící náraz. _x000D_
Základy včetně: _x000D_
1 prefabrikovaný základ, _x000D_
Pro pevný povrch _x000D_
Hloubka výkopu cca 15 cm, průměr 95 cm _x000D_
Pro nezpevněný povrch _x000D_
Hloubka výkopu cca 45 cm, průměr 95 cm _x000D_
Materiál: _x000D_
Použité dřevo je alpský modřín. Aby se omezilo tvorbě prasklin, je používáno dřevo_x000D_
bez jádra. Skákací disk je tvořen z dřevěných plátů o tlouště 45 mm, které jsou _x000D_
dilatačně spojeny. Pružiny jsou připevněny ke skákacímu disku napínacím železem. _x000D_
Pružiny jsou standardní červené barvy. Upevňovací prvky jsou z galvanizované oceli.</t>
  </si>
  <si>
    <t>28</t>
  </si>
  <si>
    <t>-64282995</t>
  </si>
  <si>
    <t>29</t>
  </si>
  <si>
    <t>-770359803</t>
  </si>
  <si>
    <t>30</t>
  </si>
  <si>
    <t>550595223</t>
  </si>
  <si>
    <t>31</t>
  </si>
  <si>
    <t>-210664759</t>
  </si>
  <si>
    <t>SO 03 - Oplocení multifunkčního hřiště</t>
  </si>
  <si>
    <t xml:space="preserve">    3 - Svislé a kompletní konstrukce</t>
  </si>
  <si>
    <t>131112532</t>
  </si>
  <si>
    <t>Hloubení jamek objem do 0,5 m3 v nesoudržných horninách třídy těžitelnosti I skupiny 1 a 2 ručně</t>
  </si>
  <si>
    <t>749463359</t>
  </si>
  <si>
    <t>"jamky pro sloupy"37*(3,14*0,2*0,2*0,9)*0,5</t>
  </si>
  <si>
    <t>131212532</t>
  </si>
  <si>
    <t>Hloubení jamek objem do 0,5 m3 v nesoudržných horninách třídy těžitelnosti I skupiny 3 ručně</t>
  </si>
  <si>
    <t>319170858</t>
  </si>
  <si>
    <t>-1844412536</t>
  </si>
  <si>
    <t>"jamky pro sloupy"37*(3,14*0,2*0,2*0,9)</t>
  </si>
  <si>
    <t>-551265125</t>
  </si>
  <si>
    <t>-1534739708</t>
  </si>
  <si>
    <t>4,182*(40-10)</t>
  </si>
  <si>
    <t>-841423361</t>
  </si>
  <si>
    <t>37*(3,14*0,2*0,2*0,9)*1,85</t>
  </si>
  <si>
    <t>219991115</t>
  </si>
  <si>
    <t>Položení chráničky z plastových trubek DN přes 150 do 200 mm</t>
  </si>
  <si>
    <t>452960389</t>
  </si>
  <si>
    <t>"PVC chránička  - oplocení v.4000 mm"0,8*37</t>
  </si>
  <si>
    <t>28611167</t>
  </si>
  <si>
    <t>trubka kanalizační PVC-U plnostěnná jednovrstvá DN 200x1000mm SN8</t>
  </si>
  <si>
    <t>-1293860832</t>
  </si>
  <si>
    <t>275313711</t>
  </si>
  <si>
    <t>Základové patky z betonu tř. C 20/25</t>
  </si>
  <si>
    <t>-1787530965</t>
  </si>
  <si>
    <t>"oplocení v.4000mm"37*(3,14*0,2*0,2*0,9)</t>
  </si>
  <si>
    <t>Svislé a kompletní konstrukce</t>
  </si>
  <si>
    <t>332351115</t>
  </si>
  <si>
    <t>Zřízení bednění kruhových sloupů v do 4 m D přes 0,25 do 0,40 m</t>
  </si>
  <si>
    <t>387664503</t>
  </si>
  <si>
    <t>"bednění pro základy"2*3,14*0,2*0,4*37</t>
  </si>
  <si>
    <t>332351116</t>
  </si>
  <si>
    <t>Odstranění bednění kruhových sloupů v do 4 m D přes 0,25 do 0,40 m</t>
  </si>
  <si>
    <t>1022565197</t>
  </si>
  <si>
    <t>33817113R</t>
  </si>
  <si>
    <t xml:space="preserve">Osazování sloupků a vzpěr plotových ocelových v přes 4 m </t>
  </si>
  <si>
    <t>-244603400</t>
  </si>
  <si>
    <t>Poznámka k položce:_x000D_
včetně spojení rohových sloupků do tvaru L _x000D_
viz PD aTZ</t>
  </si>
  <si>
    <t>"v poli"31</t>
  </si>
  <si>
    <t>"rohové"6*2</t>
  </si>
  <si>
    <t>1455R</t>
  </si>
  <si>
    <t>poplastovaný sloupek plotový profil 100x50x4750mm k zabetonování</t>
  </si>
  <si>
    <t>ks</t>
  </si>
  <si>
    <t>229918171</t>
  </si>
  <si>
    <t xml:space="preserve">Poznámka k položce:_x000D_
Poplastované sloupky o profilu 100x50x4750 mm k zabetonování, ke kterým se plotový _x000D_
panel uchytí pomocí třmenových příchytek. _x000D_
Síla stěny 3mm _x000D_
Barevné provedení RAL 7016 antracitově šedá _x000D_
Sloupek ProSport – příslušenství _x000D_
Příchytky ke sloupkům Pro Sport – 8 ks na sloupek _x000D_
Základová patka pr. 400mm, hloubka 870mm </t>
  </si>
  <si>
    <t>34810R</t>
  </si>
  <si>
    <t>D+M Jednokřídlá poplastovaná branka 1000/2030mm</t>
  </si>
  <si>
    <t>-1160182163</t>
  </si>
  <si>
    <t xml:space="preserve">Poznámka k položce:_x000D_
Jednokřídlá poplastovaná branka 1000/2030mm 2ks _x000D_
s panelovou výplní se skládá ze čtvercového rámu o profilu 40x40x2mm a nosných sloupků _x000D_
100x50x2700x2mm. Součástí poplastované branky je klika, zámek se třemi klíči a stavitelné _x000D_
panty. Jednokřídlá poplastovaná branka 1000/2030mm v barvě antracitové šedé RAL 7016 </t>
  </si>
  <si>
    <t>34817114R</t>
  </si>
  <si>
    <t>Montáž panelového svařovaného oplocení v přes 1,5  m</t>
  </si>
  <si>
    <t>448732912</t>
  </si>
  <si>
    <t>Poznámka k položce:_x000D_
včetně veškerých potřebných sounáležitostí a prvků</t>
  </si>
  <si>
    <t>"panel s oky 200x50mm"1,15+1,1+1,15+2,5*(9+5+5+4)+1,16+1,1+1,15</t>
  </si>
  <si>
    <t>"panel s oky 200x100mm"1,15+1,1+1,15+2,5*(9+5+5+4)+1,16+1,1+1,15+2*2,5*6</t>
  </si>
  <si>
    <t>55342R</t>
  </si>
  <si>
    <t>plotový panel svařovaný v 2,03 m š do 2,5m průměru drátu 8/6/8mm oka 50x200mm povrchová úprava PZ komaxit</t>
  </si>
  <si>
    <t>409631403</t>
  </si>
  <si>
    <t>Poznámka k položce:_x000D_
Plotový panel poplastovaný 2030 mm v barvě antracitové šedé RAL 7016, Šířka panelů _x000D_
2500 mm _x000D_
Drát 8/6/8 mm _x000D_
Oko 200x50 mm _x000D_
včetně veškerých potřebných sounáležitostí a prvků</t>
  </si>
  <si>
    <t>"panel s oky 200x50mm"64,31</t>
  </si>
  <si>
    <t>55342R1</t>
  </si>
  <si>
    <t>plotový panel svařovaný v 2,03 m š do 2,5m průměru drátu 8/6/8mm oka 100x200mm povrchová úprava PZ komaxit</t>
  </si>
  <si>
    <t>-640200039</t>
  </si>
  <si>
    <t>Poznámka k položce:_x000D_
Plotový panel poplastovaný 2030 mm v barvě antracitové šedé RAL 7016, Šířka panelů _x000D_
2500 mm _x000D_
Drát 8/6/8 mm _x000D_
Oko 200x100 mm _x000D_
včetně veškerých potřebných sounáležitostí a prvků</t>
  </si>
  <si>
    <t>"panel s oky 200x100mm"94,31</t>
  </si>
  <si>
    <t>949101112</t>
  </si>
  <si>
    <t>Lešení pomocné pro objekty pozemních staveb s lešeňovou podlahou v přes 1,9 do 3,5 m zatížení do 150 kg/m2</t>
  </si>
  <si>
    <t>-1018022935</t>
  </si>
  <si>
    <t>-1511854276</t>
  </si>
  <si>
    <t>SO 04 - Oplocení dětského hřiště</t>
  </si>
  <si>
    <t>-276497730</t>
  </si>
  <si>
    <t>"jamky pro oplocení"17*(3,14*0,2*0,2*0,9)*0,5</t>
  </si>
  <si>
    <t>-1988652520</t>
  </si>
  <si>
    <t>-1915690858</t>
  </si>
  <si>
    <t>0,961*2</t>
  </si>
  <si>
    <t>-44640110</t>
  </si>
  <si>
    <t>1,922</t>
  </si>
  <si>
    <t>1048958580</t>
  </si>
  <si>
    <t>1,922*(40-10)</t>
  </si>
  <si>
    <t>1,922*1,85</t>
  </si>
  <si>
    <t>"jamky pro oplocení"17*(3,14*0,2*0,2*0,9)</t>
  </si>
  <si>
    <t>1330664554</t>
  </si>
  <si>
    <t>"bednění pro základy"2*3,14*0,2*0,4*17</t>
  </si>
  <si>
    <t>-800744007</t>
  </si>
  <si>
    <t>33817112R</t>
  </si>
  <si>
    <t xml:space="preserve">Osazování sloupků a vzpěr plotových ocelových v přes 2 do 4 m </t>
  </si>
  <si>
    <t>-1307392767</t>
  </si>
  <si>
    <t>"v poli"10</t>
  </si>
  <si>
    <t>"rohové"2*7</t>
  </si>
  <si>
    <t>poplastovaný sloupek plotový profil 100x50x2100mm s patkou</t>
  </si>
  <si>
    <t>578629807</t>
  </si>
  <si>
    <t xml:space="preserve">Poznámka k položce:_x000D_
Poplastované sloupky o profilu 100x50x2100mm s patkou, ke kterým se plotový panel _x000D_
uchytí pomocí třmenových příchytek. _x000D_
Síla stěny 3mm _x000D_
Navařená patka 200x200mm _x000D_
Barevné provedení RAL 7016 antracitově šedá </t>
  </si>
  <si>
    <t>D+M Jednokřídlá poplastovaná branka 1000/1500mm</t>
  </si>
  <si>
    <t>-401973030</t>
  </si>
  <si>
    <t xml:space="preserve">Poznámka k položce:_x000D_
Jednokřídlá poplastovaná branka 1000/1500mm 2ks _x000D_
s panelovou výplní se skládá ze čtvercového rámu o profilu 40x40x2mm a nosných sloupků _x000D_
100x50x2700x2mm. Součástí poplastované branky je klika, zámek se třemi klíči a stavitelné _x000D_
panty. Jednokřídlá poplastovaná branka 1000/1500mm v barvě antracitové šedé RAL 7016 </t>
  </si>
  <si>
    <t>348171143</t>
  </si>
  <si>
    <t>Montáž panelového svařovaného oplocení v přes 1,0 do 1,5 m</t>
  </si>
  <si>
    <t>551441128</t>
  </si>
  <si>
    <t>Poznámka k položce:_x000D_
včetně veškerého potřebného příslušenství_x000D_
viz PD a TZ</t>
  </si>
  <si>
    <t>32,6</t>
  </si>
  <si>
    <t>plotový panel svařovaný v 1,0-1,5m š do 2,5m průměru drátu 8/6/8mm oka 50x200mm  povrchová úprava PZ komaxit</t>
  </si>
  <si>
    <t>-1038763862</t>
  </si>
  <si>
    <t>Poznámka k položce:_x000D_
Plotový panel poplastovaný 1200 - 1500 mm v barvě antracitové šedé RAL 7016, Šířka _x000D_
panelů 2500 mm _x000D_
Drát 8/6/8 mm _x000D_
Oko 200x50 mm _x000D_
včetně veškerého potřebného příslušenství_x000D_
viz PD a TZ</t>
  </si>
  <si>
    <t>32,6*1,05 'Přepočtené koeficientem množství</t>
  </si>
  <si>
    <t>SO 05 - Gabionová opěrná stěna délky 17,35 m</t>
  </si>
  <si>
    <t>131111333</t>
  </si>
  <si>
    <t>Vrtání jamek pro plotové sloupky D přes 200 do 300 mm ručně s motorovým vrtákem</t>
  </si>
  <si>
    <t>-1573085797</t>
  </si>
  <si>
    <t>"gabionový plot"11*1</t>
  </si>
  <si>
    <t>132151101</t>
  </si>
  <si>
    <t>Hloubení rýh nezapažených š do 800 mm v hornině třídy těžitelnosti I skupiny 1 a 2 objem do 20 m3 strojně</t>
  </si>
  <si>
    <t>-1047272111</t>
  </si>
  <si>
    <t>"gabionový plot"(17,35)*0,5*0,6*0,5</t>
  </si>
  <si>
    <t>132251101</t>
  </si>
  <si>
    <t>Hloubení rýh nezapažených š do 800 mm v hornině třídy těžitelnosti I skupiny 3 objem do 20 m3 strojně</t>
  </si>
  <si>
    <t>2082826460</t>
  </si>
  <si>
    <t>1148944493</t>
  </si>
  <si>
    <t>5,753</t>
  </si>
  <si>
    <t>-804032235</t>
  </si>
  <si>
    <t>-907617065</t>
  </si>
  <si>
    <t>5,753*(40-10)</t>
  </si>
  <si>
    <t>852270743</t>
  </si>
  <si>
    <t>5,753*1,85</t>
  </si>
  <si>
    <t>18291113R</t>
  </si>
  <si>
    <t>Vyplnění prostoru substrátem pro výsadbu na svahu přes 1:2 do 1:1</t>
  </si>
  <si>
    <t>-1086677947</t>
  </si>
  <si>
    <t>"záhon pro popínavé rostliny"17,35*0,25</t>
  </si>
  <si>
    <t>10321100</t>
  </si>
  <si>
    <t>zahradní substrát pro výsadbu VL</t>
  </si>
  <si>
    <t>-773403695</t>
  </si>
  <si>
    <t>"záhon pro popínavé rostliny"17,35*0,25*0,5</t>
  </si>
  <si>
    <t>18291113R1</t>
  </si>
  <si>
    <t>D+M vyplnění gabionových košů okrasnými rostlinami s výsadbou popínavých rostlin</t>
  </si>
  <si>
    <t>-2774533</t>
  </si>
  <si>
    <t>Poznámka k položce:_x000D_
včetně potřebné zeminy a substrátu_x000D_
viz PD a TZ</t>
  </si>
  <si>
    <t>0,3*1,25*17,35</t>
  </si>
  <si>
    <t>-294484237</t>
  </si>
  <si>
    <t>"zabetonování I profilů"11*(3,14*0,25*0,25/4*1)</t>
  </si>
  <si>
    <t>332351111</t>
  </si>
  <si>
    <t>Zřízení bednění kruhových sloupů v do 4 m D do 0,25 m</t>
  </si>
  <si>
    <t>-1902569974</t>
  </si>
  <si>
    <t>"bednění pro základy"11*0,4*0,785</t>
  </si>
  <si>
    <t>332351112</t>
  </si>
  <si>
    <t>Odstranění bednění kruhových sloupů v do 4 m D do 0,25 m</t>
  </si>
  <si>
    <t>1985249917</t>
  </si>
  <si>
    <t>338171125</t>
  </si>
  <si>
    <t>Osazování sloupků a vzpěr plotových ocelových v přes 2 do 2,6 m ukotvením k pevnému podkladu</t>
  </si>
  <si>
    <t>-147566688</t>
  </si>
  <si>
    <t>"profil I do gabionu"11</t>
  </si>
  <si>
    <t>13010714</t>
  </si>
  <si>
    <t>ocel profilová jakost S235JR (11 375) průřez I (IPN) 120</t>
  </si>
  <si>
    <t>1616061489</t>
  </si>
  <si>
    <t>11*2,45*11,21/1000</t>
  </si>
  <si>
    <t>338R</t>
  </si>
  <si>
    <t>D+M žárové zinkování</t>
  </si>
  <si>
    <t>kg</t>
  </si>
  <si>
    <t>-788176626</t>
  </si>
  <si>
    <t>"profil I do gabionu"302</t>
  </si>
  <si>
    <t>348215112</t>
  </si>
  <si>
    <t>Plot z gabionů šířky do 0,5 m výšky přes 1,5 m</t>
  </si>
  <si>
    <t>-214178666</t>
  </si>
  <si>
    <t>Poznámka k položce:_x000D_
výplň kamenivem fr. 63-200mm</t>
  </si>
  <si>
    <t>(17,35)*3*0,5*0,5</t>
  </si>
  <si>
    <t>(17,35)*1*0,5*0,3</t>
  </si>
  <si>
    <t>348215211</t>
  </si>
  <si>
    <t>Montáž svařovaných košů z ocelových sítí pro plot šířky do 0,5 m výšky do 1,5 m</t>
  </si>
  <si>
    <t>-163989219</t>
  </si>
  <si>
    <t>17,35*0,3*1,25</t>
  </si>
  <si>
    <t>31321010</t>
  </si>
  <si>
    <t>koš gabionový pletený z dvouzákrutové sítě s povrchovou úpravou pozink</t>
  </si>
  <si>
    <t>619073802</t>
  </si>
  <si>
    <t>537147964</t>
  </si>
  <si>
    <t>"gabionový plot"(17,35)*0,5</t>
  </si>
  <si>
    <t>1163748893</t>
  </si>
  <si>
    <t>"záhon pro popínavé rostliny"17,35*1,5</t>
  </si>
  <si>
    <t>-1522512737</t>
  </si>
  <si>
    <t>-1189824997</t>
  </si>
  <si>
    <t>SO 06 - Gabionové opěrné zdi délka 16 m</t>
  </si>
  <si>
    <t>-768161191</t>
  </si>
  <si>
    <t>"gabionový plot"12*1</t>
  </si>
  <si>
    <t>-1766424109</t>
  </si>
  <si>
    <t>"gabionový plot"13,425*0,5*0,5</t>
  </si>
  <si>
    <t>1215647538</t>
  </si>
  <si>
    <t>-798745766</t>
  </si>
  <si>
    <t>486338867</t>
  </si>
  <si>
    <t>7,3*(40-10)</t>
  </si>
  <si>
    <t>7,3*1,85</t>
  </si>
  <si>
    <t>"zabetonování I profilů"12*(3,14*0,25*0,25/4*1)</t>
  </si>
  <si>
    <t>"profil I do gabionu"12</t>
  </si>
  <si>
    <t>(3*1,3+3*1,5+3*2,05+3*2,55)*11,21/1000</t>
  </si>
  <si>
    <t>1379925845</t>
  </si>
  <si>
    <t>"profil I do gabionu"249</t>
  </si>
  <si>
    <t>348215111</t>
  </si>
  <si>
    <t>Plot z gabionů šířky do 0,5 m výšky do 1,5 m</t>
  </si>
  <si>
    <t>1817557920</t>
  </si>
  <si>
    <t>0,5*0,3*4</t>
  </si>
  <si>
    <t>0,75*0,3*4</t>
  </si>
  <si>
    <t>1,25*0,3*4</t>
  </si>
  <si>
    <t>1,75*0,3*4</t>
  </si>
  <si>
    <t>"gabionový plot frakce 0/63"0,5*16</t>
  </si>
  <si>
    <t>"ochrana košů pod terénem"2*13,425</t>
  </si>
  <si>
    <t>SO 07 - Gabionové opěrné zdi ( lavičky - dubové fošny ) a přilehlé terení úpravy</t>
  </si>
  <si>
    <t xml:space="preserve">    4 - Vodorovné konstrukce</t>
  </si>
  <si>
    <t>PSV - Práce a dodávky PSV</t>
  </si>
  <si>
    <t xml:space="preserve">    721 - Zdravotechnika - vnitřní kanalizace</t>
  </si>
  <si>
    <t xml:space="preserve">    762 - Konstrukce tesařské</t>
  </si>
  <si>
    <t xml:space="preserve">    767 - Konstrukce zámečnické</t>
  </si>
  <si>
    <t xml:space="preserve">    771 - Podlahy z dlaždic</t>
  </si>
  <si>
    <t xml:space="preserve">    783 - Dokončovací práce - nátěry</t>
  </si>
  <si>
    <t>122151101</t>
  </si>
  <si>
    <t>Odkopávky a prokopávky nezapažené v hornině třídy těžitelnosti I skupiny 1 a 2 objem do 20 m3 strojně</t>
  </si>
  <si>
    <t>-219416966</t>
  </si>
  <si>
    <t>"gabionové lavičky a schody"30,5*0,5*0,5</t>
  </si>
  <si>
    <t>122251101</t>
  </si>
  <si>
    <t>Odkopávky a prokopávky nezapažené v hornině třídy těžitelnosti I skupiny 3 objem do 20 m3 strojně</t>
  </si>
  <si>
    <t>29641225</t>
  </si>
  <si>
    <t>-918665032</t>
  </si>
  <si>
    <t>"gabionové lavičky"4*1,7+8*1,2+12*0,7</t>
  </si>
  <si>
    <t>343126938</t>
  </si>
  <si>
    <t>"vsak"1,5</t>
  </si>
  <si>
    <t>-903220855</t>
  </si>
  <si>
    <t>1,3*(0,48+0,44)</t>
  </si>
  <si>
    <t>7,75*0,4*0,6</t>
  </si>
  <si>
    <t>-1203444033</t>
  </si>
  <si>
    <t>21,03</t>
  </si>
  <si>
    <t>-213250369</t>
  </si>
  <si>
    <t>-1412432914</t>
  </si>
  <si>
    <t>21,03*(40-10)</t>
  </si>
  <si>
    <t>-902649549</t>
  </si>
  <si>
    <t>21,03*1,85</t>
  </si>
  <si>
    <t>175111101</t>
  </si>
  <si>
    <t>Obsypání potrubí ručně sypaninou bez prohození, uloženou do 3 m</t>
  </si>
  <si>
    <t>1780589379</t>
  </si>
  <si>
    <t>7,75*0,6*0,25</t>
  </si>
  <si>
    <t>58333625</t>
  </si>
  <si>
    <t>kamenivo těžené hrubé frakce 4/8</t>
  </si>
  <si>
    <t>-1917518163</t>
  </si>
  <si>
    <t>1,163*2 'Přepočtené koeficientem množství</t>
  </si>
  <si>
    <t>181311103</t>
  </si>
  <si>
    <t>Rozprostření ornice tl vrstvy do 200 mm v rovině nebo ve svahu do 1:5 ručně</t>
  </si>
  <si>
    <t>2065871373</t>
  </si>
  <si>
    <t>10364100</t>
  </si>
  <si>
    <t>zemina pro terénní úpravy - tříděná</t>
  </si>
  <si>
    <t>647827852</t>
  </si>
  <si>
    <t>22,000*0,2*2</t>
  </si>
  <si>
    <t>181912112</t>
  </si>
  <si>
    <t>Úprava pláně v hornině třídy těžitelnosti I skupiny 3 se zhutněním ručně</t>
  </si>
  <si>
    <t>-997462902</t>
  </si>
  <si>
    <t>181913112</t>
  </si>
  <si>
    <t>Úprava pláně v hornině třídy těžitelnosti II skupiny 4 se zhutněním ručně</t>
  </si>
  <si>
    <t>-380468452</t>
  </si>
  <si>
    <t>182111111</t>
  </si>
  <si>
    <t>Zpevnění svahu tkaninou nebo rohoží na svahu sklonu přes 1:2 do 1:1</t>
  </si>
  <si>
    <t>-1097979026</t>
  </si>
  <si>
    <t>23,75</t>
  </si>
  <si>
    <t>61894013</t>
  </si>
  <si>
    <t>síť protierozní z kokosových vláken 700g/m2</t>
  </si>
  <si>
    <t>-1817822885</t>
  </si>
  <si>
    <t>23,75*1,1 'Přepočtené koeficientem množství</t>
  </si>
  <si>
    <t>212750101</t>
  </si>
  <si>
    <t>Trativod z drenážních trubek PVC-U SN 4 perforace 360° včetně lože otevřený výkop DN 100 pro budovy plocha pro vtékání vody min. 80 cm2/m</t>
  </si>
  <si>
    <t>-189932655</t>
  </si>
  <si>
    <t>"odvedení vody ze žlábku"6,5</t>
  </si>
  <si>
    <t>213141111</t>
  </si>
  <si>
    <t>Zřízení vrstvy z geotextilie v rovině nebo ve sklonu do 1:5 š do 3 m</t>
  </si>
  <si>
    <t>253447508</t>
  </si>
  <si>
    <t>"mlatový povrch nad schody"8,2</t>
  </si>
  <si>
    <t>69311088</t>
  </si>
  <si>
    <t>geotextilie netkaná separační, ochranná, filtrační, drenážní PES 500g/m2</t>
  </si>
  <si>
    <t>678623924</t>
  </si>
  <si>
    <t>8,2*1,1845 'Přepočtené koeficientem množství</t>
  </si>
  <si>
    <t>213141131</t>
  </si>
  <si>
    <t>Zřízení vrstvy z geotextilie ve sklonu přes 1:2 do 1:1 š do 3 m</t>
  </si>
  <si>
    <t>-2005559806</t>
  </si>
  <si>
    <t>obalení vsaku</t>
  </si>
  <si>
    <t>2*2,75+6,2*0,75</t>
  </si>
  <si>
    <t>1714851807</t>
  </si>
  <si>
    <t>10,15*1,1845 'Přepočtené koeficientem množství</t>
  </si>
  <si>
    <t>274313611</t>
  </si>
  <si>
    <t>Základové pay z betonu tř. C 16/20</t>
  </si>
  <si>
    <t>-1567385159</t>
  </si>
  <si>
    <t>"pasy pod schody"0,5*0,15*1,3*2</t>
  </si>
  <si>
    <t>1841911295</t>
  </si>
  <si>
    <t>"zabetonování I profilů"</t>
  </si>
  <si>
    <t>4*1,7*0,049</t>
  </si>
  <si>
    <t>8*1,2*0,049</t>
  </si>
  <si>
    <t>12*0,7*0,049</t>
  </si>
  <si>
    <t>279113144</t>
  </si>
  <si>
    <t>Základová zeď tl přes 250 do 300 mm z tvárnic ztraceného bednění včetně výplně z betonu tř. C 20/25</t>
  </si>
  <si>
    <t>-734641827</t>
  </si>
  <si>
    <t>"pasy pod schody"0,75*1,3*2</t>
  </si>
  <si>
    <t>1079518514</t>
  </si>
  <si>
    <t>výztuž šalovacích tvárnic</t>
  </si>
  <si>
    <t>(12,6*0,9*2)/1000</t>
  </si>
  <si>
    <t>-216615782</t>
  </si>
  <si>
    <t>"profil I do gabionu"24</t>
  </si>
  <si>
    <t>1205443021</t>
  </si>
  <si>
    <t>(4*1,7+8*1,2+12*0,7)*11,21/1000</t>
  </si>
  <si>
    <t>3381R</t>
  </si>
  <si>
    <t>1414309982</t>
  </si>
  <si>
    <t>"profil I do gabionu"278</t>
  </si>
  <si>
    <t>1219620207</t>
  </si>
  <si>
    <t>(8+0,45)*0,3*1,25</t>
  </si>
  <si>
    <t>(12,4+0,45)*0,3*0,75</t>
  </si>
  <si>
    <t>-196177816</t>
  </si>
  <si>
    <t>4*0,3*1,75</t>
  </si>
  <si>
    <t>Vodorovné konstrukce</t>
  </si>
  <si>
    <t>32</t>
  </si>
  <si>
    <t>430321414</t>
  </si>
  <si>
    <t>Schodišťová konstrukce a rampa ze ŽB tř. C 25/30</t>
  </si>
  <si>
    <t>1392627452</t>
  </si>
  <si>
    <t>"schodiště tribuna"0,88*1,3</t>
  </si>
  <si>
    <t>33</t>
  </si>
  <si>
    <t>430361821</t>
  </si>
  <si>
    <t>Výztuž schodišťové konstrukce a rampy betonářskou ocelí 10 505</t>
  </si>
  <si>
    <t>-1180262403</t>
  </si>
  <si>
    <t>1,144*120/1000</t>
  </si>
  <si>
    <t>34</t>
  </si>
  <si>
    <t>433351131</t>
  </si>
  <si>
    <t>Zřízení bednění schodnic přímočarých schodišť v do 4 m</t>
  </si>
  <si>
    <t>-911991606</t>
  </si>
  <si>
    <t>0,88*2+10*1,3*0,175</t>
  </si>
  <si>
    <t>35</t>
  </si>
  <si>
    <t>433351132</t>
  </si>
  <si>
    <t>Odstranění bednění schodnic přímočarých schodišť v do 4 m</t>
  </si>
  <si>
    <t>-1253142390</t>
  </si>
  <si>
    <t>36</t>
  </si>
  <si>
    <t>451572111</t>
  </si>
  <si>
    <t>Lože pod potrubí otevřený výkop z kameniva drobného těženého</t>
  </si>
  <si>
    <t>809281063</t>
  </si>
  <si>
    <t>7,75*0,6*0,1</t>
  </si>
  <si>
    <t>37</t>
  </si>
  <si>
    <t>457571211</t>
  </si>
  <si>
    <t>Filtrační vrstvy z kameniva těženého hrubého bez zhutnění frakce 16 až 32 mm</t>
  </si>
  <si>
    <t>-1670138961</t>
  </si>
  <si>
    <t>38</t>
  </si>
  <si>
    <t>564801R1</t>
  </si>
  <si>
    <t>Podklad ze štěrkodrtě plochy do 100 m2 tl 40 mm - hutněno min 25MPa</t>
  </si>
  <si>
    <t>1559225033</t>
  </si>
  <si>
    <t>39</t>
  </si>
  <si>
    <t>1292027849</t>
  </si>
  <si>
    <t>"mlatový povrch nad schody"8,2*0,04*2</t>
  </si>
  <si>
    <t>40</t>
  </si>
  <si>
    <t>-93420155</t>
  </si>
  <si>
    <t>"mlatový povrch nad schody frakce 0-32"8,2</t>
  </si>
  <si>
    <t>41</t>
  </si>
  <si>
    <t>Podklad z kameniva hrubého drceného vel. 4-63 mm plochy do 100 m2 tl 100 mm</t>
  </si>
  <si>
    <t>-2116160505</t>
  </si>
  <si>
    <t>sanace/výměna podloží v celé ploše</t>
  </si>
  <si>
    <t>30,5*2,5</t>
  </si>
  <si>
    <t>42</t>
  </si>
  <si>
    <t>1376252064</t>
  </si>
  <si>
    <t>43</t>
  </si>
  <si>
    <t>40887633</t>
  </si>
  <si>
    <t>"mezi lavicemi"0,45*12</t>
  </si>
  <si>
    <t>44</t>
  </si>
  <si>
    <t>916331112</t>
  </si>
  <si>
    <t>Osazení zahradního obrubníku betonového do lože z betonu s boční opěrou</t>
  </si>
  <si>
    <t>-772953309</t>
  </si>
  <si>
    <t>13,7</t>
  </si>
  <si>
    <t>45</t>
  </si>
  <si>
    <t>59217001</t>
  </si>
  <si>
    <t>obrubník zahradní betonový 1000x50x250mm</t>
  </si>
  <si>
    <t>865506789</t>
  </si>
  <si>
    <t>13,7*1,05 'Přepočtené koeficientem množství</t>
  </si>
  <si>
    <t>46</t>
  </si>
  <si>
    <t>1600305861</t>
  </si>
  <si>
    <t>"ohraničení kačírku u laviček a mlatu nad schody"25,8+2,8+4,8</t>
  </si>
  <si>
    <t>47</t>
  </si>
  <si>
    <t>138240R</t>
  </si>
  <si>
    <t>-73433426</t>
  </si>
  <si>
    <t>33,4*1,08 'Přepočtené koeficientem množství</t>
  </si>
  <si>
    <t>48</t>
  </si>
  <si>
    <t>916R12</t>
  </si>
  <si>
    <t>D+M výsadba okrasných rostlin a keřů</t>
  </si>
  <si>
    <t>-2023337149</t>
  </si>
  <si>
    <t>65</t>
  </si>
  <si>
    <t>49</t>
  </si>
  <si>
    <t>935113111</t>
  </si>
  <si>
    <t>Osazení odvodňovacího polymerbetonového žlabu s krycím roštem šířky do 200 mm</t>
  </si>
  <si>
    <t>1345929560</t>
  </si>
  <si>
    <t>50</t>
  </si>
  <si>
    <t>59227210</t>
  </si>
  <si>
    <t>žlab odvodňovací z polymerbetonu bez spádu s můstkovým roštem Pz š 100mm a spodním odtokem DN 100</t>
  </si>
  <si>
    <t>1175927822</t>
  </si>
  <si>
    <t>5,3*1,1 'Přepočtené koeficientem množství</t>
  </si>
  <si>
    <t>51</t>
  </si>
  <si>
    <t>1857337703</t>
  </si>
  <si>
    <t>PSV</t>
  </si>
  <si>
    <t>Práce a dodávky PSV</t>
  </si>
  <si>
    <t>721</t>
  </si>
  <si>
    <t>Zdravotechnika - vnitřní kanalizace</t>
  </si>
  <si>
    <t>52</t>
  </si>
  <si>
    <t>721173315</t>
  </si>
  <si>
    <t>Potrubí kanalizační z PVC SN 4 dešťové DN 110</t>
  </si>
  <si>
    <t>905365749</t>
  </si>
  <si>
    <t>"odvod vody ze žlábku"1,25</t>
  </si>
  <si>
    <t>762</t>
  </si>
  <si>
    <t>Konstrukce tesařské</t>
  </si>
  <si>
    <t>53</t>
  </si>
  <si>
    <t>76295202R</t>
  </si>
  <si>
    <t>Montáž fošen z dřevin tvrdých skrytým spojem broušených s povrchovou úpravou včetně podkladního roštu</t>
  </si>
  <si>
    <t>125072268</t>
  </si>
  <si>
    <t xml:space="preserve">Poznámka k položce:_x000D_
vč. povrchové úpravy a kotvení k podkladu </t>
  </si>
  <si>
    <t>"dubové fošny na sezení" 5,3+3,6+1,8</t>
  </si>
  <si>
    <t>54</t>
  </si>
  <si>
    <t>6055610R</t>
  </si>
  <si>
    <t>řezivo dubové sušené</t>
  </si>
  <si>
    <t>2072696251</t>
  </si>
  <si>
    <t>"dubové fošny na sezení tl 35 mm" 10,7*0,035</t>
  </si>
  <si>
    <t>"dubové podkladní latě 60x40 mm"0,06*0,04*(17+25,3+25,3)</t>
  </si>
  <si>
    <t>0,537*1,05 'Přepočtené koeficientem množství</t>
  </si>
  <si>
    <t>767</t>
  </si>
  <si>
    <t>Konstrukce zámečnické</t>
  </si>
  <si>
    <t>55</t>
  </si>
  <si>
    <t>767-Z1</t>
  </si>
  <si>
    <t>D+M nerezové zábradlí ( madlo ) průměr 38 mm délky 3400 mm</t>
  </si>
  <si>
    <t>534148684</t>
  </si>
  <si>
    <t>Poznámka k položce:_x000D_
kotveno k pozink. koši pomocí nerezových svorníků_x000D_
viz PD a TZ</t>
  </si>
  <si>
    <t>3,4</t>
  </si>
  <si>
    <t>771</t>
  </si>
  <si>
    <t>Podlahy z dlaždic</t>
  </si>
  <si>
    <t>56</t>
  </si>
  <si>
    <t>7715R</t>
  </si>
  <si>
    <t>Montáž obložení schodů lepených cementovým flexibilním rychletuhnoucím lepidlem přes 4 do 6 ks/m2</t>
  </si>
  <si>
    <t>-276317729</t>
  </si>
  <si>
    <t>57</t>
  </si>
  <si>
    <t>5924610R</t>
  </si>
  <si>
    <t>dlažba velkoformátová betonová 600x300mm tl 60mm barevná/přírodní</t>
  </si>
  <si>
    <t>-829054662</t>
  </si>
  <si>
    <t xml:space="preserve">Poznámka k položce:_x000D_
barevnost dle výběru investora </t>
  </si>
  <si>
    <t>6,175*1,25 'Přepočtené koeficientem množství</t>
  </si>
  <si>
    <t>783</t>
  </si>
  <si>
    <t>Dokončovací práce - nátěry</t>
  </si>
  <si>
    <t>58</t>
  </si>
  <si>
    <t>783913161</t>
  </si>
  <si>
    <t>Penetrační syntetický nátěr pórovitých betonových podlah</t>
  </si>
  <si>
    <t>-1552820204</t>
  </si>
  <si>
    <t>"schody pro obložení"6,175</t>
  </si>
  <si>
    <t>Parc. č. 4045/2 a 4054/15 v k.ú. Modřany, Praha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</si>
</sst>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3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4" fontId="24" fillId="0" borderId="0" xfId="0" applyNumberFormat="1" applyFont="1"/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167" fontId="22" fillId="3" borderId="22" xfId="0" applyNumberFormat="1" applyFont="1" applyFill="1" applyBorder="1" applyAlignment="1" applyProtection="1">
      <alignment vertical="center"/>
      <protection locked="0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>
      <alignment horizontal="center" vertical="center"/>
    </xf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5"/>
  <sheetViews>
    <sheetView showGridLines="0" topLeftCell="A5" workbookViewId="0">
      <selection activeCell="K9" sqref="K9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ht="36.950000000000003" customHeight="1">
      <c r="AR2" s="229" t="s">
        <v>5</v>
      </c>
      <c r="AS2" s="214"/>
      <c r="AT2" s="214"/>
      <c r="AU2" s="214"/>
      <c r="AV2" s="214"/>
      <c r="AW2" s="214"/>
      <c r="AX2" s="214"/>
      <c r="AY2" s="214"/>
      <c r="AZ2" s="214"/>
      <c r="BA2" s="214"/>
      <c r="BB2" s="214"/>
      <c r="BC2" s="214"/>
      <c r="BD2" s="214"/>
      <c r="BE2" s="214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213" t="s">
        <v>14</v>
      </c>
      <c r="L5" s="214"/>
      <c r="M5" s="214"/>
      <c r="N5" s="214"/>
      <c r="O5" s="214"/>
      <c r="P5" s="214"/>
      <c r="Q5" s="214"/>
      <c r="R5" s="214"/>
      <c r="S5" s="214"/>
      <c r="T5" s="214"/>
      <c r="U5" s="214"/>
      <c r="V5" s="214"/>
      <c r="W5" s="214"/>
      <c r="X5" s="214"/>
      <c r="Y5" s="214"/>
      <c r="Z5" s="214"/>
      <c r="AA5" s="214"/>
      <c r="AB5" s="214"/>
      <c r="AC5" s="214"/>
      <c r="AD5" s="214"/>
      <c r="AE5" s="214"/>
      <c r="AF5" s="214"/>
      <c r="AG5" s="214"/>
      <c r="AH5" s="214"/>
      <c r="AI5" s="214"/>
      <c r="AJ5" s="214"/>
      <c r="AK5" s="214"/>
      <c r="AL5" s="214"/>
      <c r="AM5" s="214"/>
      <c r="AN5" s="214"/>
      <c r="AO5" s="214"/>
      <c r="AR5" s="19"/>
      <c r="BE5" s="210" t="s">
        <v>15</v>
      </c>
      <c r="BS5" s="16" t="s">
        <v>6</v>
      </c>
    </row>
    <row r="6" spans="1:74" ht="36.950000000000003" customHeight="1">
      <c r="B6" s="19"/>
      <c r="D6" s="25" t="s">
        <v>16</v>
      </c>
      <c r="K6" s="215" t="s">
        <v>17</v>
      </c>
      <c r="L6" s="214"/>
      <c r="M6" s="214"/>
      <c r="N6" s="214"/>
      <c r="O6" s="214"/>
      <c r="P6" s="214"/>
      <c r="Q6" s="214"/>
      <c r="R6" s="214"/>
      <c r="S6" s="214"/>
      <c r="T6" s="214"/>
      <c r="U6" s="214"/>
      <c r="V6" s="214"/>
      <c r="W6" s="214"/>
      <c r="X6" s="214"/>
      <c r="Y6" s="214"/>
      <c r="Z6" s="214"/>
      <c r="AA6" s="214"/>
      <c r="AB6" s="214"/>
      <c r="AC6" s="214"/>
      <c r="AD6" s="214"/>
      <c r="AE6" s="214"/>
      <c r="AF6" s="214"/>
      <c r="AG6" s="214"/>
      <c r="AH6" s="214"/>
      <c r="AI6" s="214"/>
      <c r="AJ6" s="214"/>
      <c r="AK6" s="214"/>
      <c r="AL6" s="214"/>
      <c r="AM6" s="214"/>
      <c r="AN6" s="214"/>
      <c r="AO6" s="214"/>
      <c r="AR6" s="19"/>
      <c r="BE6" s="211"/>
      <c r="BS6" s="16" t="s">
        <v>6</v>
      </c>
    </row>
    <row r="7" spans="1:74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211"/>
      <c r="BS7" s="16" t="s">
        <v>6</v>
      </c>
    </row>
    <row r="8" spans="1:74" ht="12" customHeight="1">
      <c r="B8" s="19"/>
      <c r="D8" s="26" t="s">
        <v>20</v>
      </c>
      <c r="K8" s="24" t="s">
        <v>947</v>
      </c>
      <c r="AK8" s="26" t="s">
        <v>21</v>
      </c>
      <c r="AN8" s="27" t="s">
        <v>22</v>
      </c>
      <c r="AR8" s="19"/>
      <c r="BE8" s="211"/>
      <c r="BS8" s="16" t="s">
        <v>6</v>
      </c>
    </row>
    <row r="9" spans="1:74" ht="14.45" customHeight="1">
      <c r="B9" s="19"/>
      <c r="AR9" s="19"/>
      <c r="BE9" s="211"/>
      <c r="BS9" s="16" t="s">
        <v>6</v>
      </c>
    </row>
    <row r="10" spans="1:74" ht="12" customHeight="1">
      <c r="B10" s="19"/>
      <c r="D10" s="26" t="s">
        <v>23</v>
      </c>
      <c r="AK10" s="26" t="s">
        <v>24</v>
      </c>
      <c r="AN10" s="24" t="s">
        <v>25</v>
      </c>
      <c r="AR10" s="19"/>
      <c r="BE10" s="211"/>
      <c r="BS10" s="16" t="s">
        <v>6</v>
      </c>
    </row>
    <row r="11" spans="1:74" ht="18.399999999999999" customHeight="1">
      <c r="B11" s="19"/>
      <c r="E11" s="24" t="s">
        <v>26</v>
      </c>
      <c r="AK11" s="26" t="s">
        <v>27</v>
      </c>
      <c r="AN11" s="24" t="s">
        <v>1</v>
      </c>
      <c r="AR11" s="19"/>
      <c r="BE11" s="211"/>
      <c r="BS11" s="16" t="s">
        <v>6</v>
      </c>
    </row>
    <row r="12" spans="1:74" ht="6.95" customHeight="1">
      <c r="B12" s="19"/>
      <c r="AR12" s="19"/>
      <c r="BE12" s="211"/>
      <c r="BS12" s="16" t="s">
        <v>6</v>
      </c>
    </row>
    <row r="13" spans="1:74" ht="12" customHeight="1">
      <c r="B13" s="19"/>
      <c r="D13" s="26" t="s">
        <v>28</v>
      </c>
      <c r="AK13" s="26" t="s">
        <v>24</v>
      </c>
      <c r="AN13" s="28" t="s">
        <v>29</v>
      </c>
      <c r="AR13" s="19"/>
      <c r="BE13" s="211"/>
      <c r="BS13" s="16" t="s">
        <v>6</v>
      </c>
    </row>
    <row r="14" spans="1:74" ht="12.75">
      <c r="B14" s="19"/>
      <c r="E14" s="216" t="s">
        <v>29</v>
      </c>
      <c r="F14" s="217"/>
      <c r="G14" s="217"/>
      <c r="H14" s="217"/>
      <c r="I14" s="217"/>
      <c r="J14" s="217"/>
      <c r="K14" s="217"/>
      <c r="L14" s="217"/>
      <c r="M14" s="217"/>
      <c r="N14" s="217"/>
      <c r="O14" s="217"/>
      <c r="P14" s="217"/>
      <c r="Q14" s="217"/>
      <c r="R14" s="217"/>
      <c r="S14" s="217"/>
      <c r="T14" s="217"/>
      <c r="U14" s="217"/>
      <c r="V14" s="217"/>
      <c r="W14" s="217"/>
      <c r="X14" s="217"/>
      <c r="Y14" s="217"/>
      <c r="Z14" s="217"/>
      <c r="AA14" s="217"/>
      <c r="AB14" s="217"/>
      <c r="AC14" s="217"/>
      <c r="AD14" s="217"/>
      <c r="AE14" s="217"/>
      <c r="AF14" s="217"/>
      <c r="AG14" s="217"/>
      <c r="AH14" s="217"/>
      <c r="AI14" s="217"/>
      <c r="AJ14" s="217"/>
      <c r="AK14" s="26" t="s">
        <v>27</v>
      </c>
      <c r="AN14" s="28" t="s">
        <v>29</v>
      </c>
      <c r="AR14" s="19"/>
      <c r="BE14" s="211"/>
      <c r="BS14" s="16" t="s">
        <v>6</v>
      </c>
    </row>
    <row r="15" spans="1:74" ht="6.95" customHeight="1">
      <c r="B15" s="19"/>
      <c r="AR15" s="19"/>
      <c r="BE15" s="211"/>
      <c r="BS15" s="16" t="s">
        <v>3</v>
      </c>
    </row>
    <row r="16" spans="1:74" ht="12" customHeight="1">
      <c r="B16" s="19"/>
      <c r="D16" s="26" t="s">
        <v>30</v>
      </c>
      <c r="AK16" s="26" t="s">
        <v>24</v>
      </c>
      <c r="AN16" s="24" t="s">
        <v>31</v>
      </c>
      <c r="AR16" s="19"/>
      <c r="BE16" s="211"/>
      <c r="BS16" s="16" t="s">
        <v>3</v>
      </c>
    </row>
    <row r="17" spans="2:71" ht="18.399999999999999" customHeight="1">
      <c r="B17" s="19"/>
      <c r="E17" s="24" t="s">
        <v>32</v>
      </c>
      <c r="AK17" s="26" t="s">
        <v>27</v>
      </c>
      <c r="AN17" s="24" t="s">
        <v>1</v>
      </c>
      <c r="AR17" s="19"/>
      <c r="BE17" s="211"/>
      <c r="BS17" s="16" t="s">
        <v>33</v>
      </c>
    </row>
    <row r="18" spans="2:71" ht="6.95" customHeight="1">
      <c r="B18" s="19"/>
      <c r="AR18" s="19"/>
      <c r="BE18" s="211"/>
      <c r="BS18" s="16" t="s">
        <v>6</v>
      </c>
    </row>
    <row r="19" spans="2:71" ht="12" customHeight="1">
      <c r="B19" s="19"/>
      <c r="D19" s="26" t="s">
        <v>34</v>
      </c>
      <c r="AK19" s="26" t="s">
        <v>24</v>
      </c>
      <c r="AN19" s="24" t="s">
        <v>1</v>
      </c>
      <c r="AR19" s="19"/>
      <c r="BE19" s="211"/>
      <c r="BS19" s="16" t="s">
        <v>6</v>
      </c>
    </row>
    <row r="20" spans="2:71" ht="18.399999999999999" customHeight="1">
      <c r="B20" s="19"/>
      <c r="E20" s="24" t="s">
        <v>35</v>
      </c>
      <c r="AK20" s="26" t="s">
        <v>27</v>
      </c>
      <c r="AN20" s="24" t="s">
        <v>1</v>
      </c>
      <c r="AR20" s="19"/>
      <c r="BE20" s="211"/>
      <c r="BS20" s="16" t="s">
        <v>33</v>
      </c>
    </row>
    <row r="21" spans="2:71" ht="6.95" customHeight="1">
      <c r="B21" s="19"/>
      <c r="AR21" s="19"/>
      <c r="BE21" s="211"/>
    </row>
    <row r="22" spans="2:71" ht="12" customHeight="1">
      <c r="B22" s="19"/>
      <c r="D22" s="26" t="s">
        <v>36</v>
      </c>
      <c r="AR22" s="19"/>
      <c r="BE22" s="211"/>
    </row>
    <row r="23" spans="2:71" ht="95.25" customHeight="1">
      <c r="B23" s="19"/>
      <c r="E23" s="218" t="s">
        <v>37</v>
      </c>
      <c r="F23" s="218"/>
      <c r="G23" s="218"/>
      <c r="H23" s="218"/>
      <c r="I23" s="218"/>
      <c r="J23" s="218"/>
      <c r="K23" s="218"/>
      <c r="L23" s="218"/>
      <c r="M23" s="218"/>
      <c r="N23" s="218"/>
      <c r="O23" s="218"/>
      <c r="P23" s="218"/>
      <c r="Q23" s="218"/>
      <c r="R23" s="218"/>
      <c r="S23" s="218"/>
      <c r="T23" s="218"/>
      <c r="U23" s="218"/>
      <c r="V23" s="218"/>
      <c r="W23" s="218"/>
      <c r="X23" s="218"/>
      <c r="Y23" s="218"/>
      <c r="Z23" s="218"/>
      <c r="AA23" s="218"/>
      <c r="AB23" s="218"/>
      <c r="AC23" s="218"/>
      <c r="AD23" s="218"/>
      <c r="AE23" s="218"/>
      <c r="AF23" s="218"/>
      <c r="AG23" s="218"/>
      <c r="AH23" s="218"/>
      <c r="AI23" s="218"/>
      <c r="AJ23" s="218"/>
      <c r="AK23" s="218"/>
      <c r="AL23" s="218"/>
      <c r="AM23" s="218"/>
      <c r="AN23" s="218"/>
      <c r="AR23" s="19"/>
      <c r="BE23" s="211"/>
    </row>
    <row r="24" spans="2:71" ht="6.95" customHeight="1">
      <c r="B24" s="19"/>
      <c r="AR24" s="19"/>
      <c r="BE24" s="211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211"/>
    </row>
    <row r="26" spans="2:71" s="1" customFormat="1" ht="25.9" customHeight="1">
      <c r="B26" s="31"/>
      <c r="D26" s="32" t="s">
        <v>38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19">
        <f>ROUND(AG94,2)</f>
        <v>0</v>
      </c>
      <c r="AL26" s="220"/>
      <c r="AM26" s="220"/>
      <c r="AN26" s="220"/>
      <c r="AO26" s="220"/>
      <c r="AR26" s="31"/>
      <c r="BE26" s="211"/>
    </row>
    <row r="27" spans="2:71" s="1" customFormat="1" ht="6.95" customHeight="1">
      <c r="B27" s="31"/>
      <c r="AR27" s="31"/>
      <c r="BE27" s="211"/>
    </row>
    <row r="28" spans="2:71" s="1" customFormat="1" ht="12.75">
      <c r="B28" s="31"/>
      <c r="L28" s="221" t="s">
        <v>39</v>
      </c>
      <c r="M28" s="221"/>
      <c r="N28" s="221"/>
      <c r="O28" s="221"/>
      <c r="P28" s="221"/>
      <c r="W28" s="221" t="s">
        <v>40</v>
      </c>
      <c r="X28" s="221"/>
      <c r="Y28" s="221"/>
      <c r="Z28" s="221"/>
      <c r="AA28" s="221"/>
      <c r="AB28" s="221"/>
      <c r="AC28" s="221"/>
      <c r="AD28" s="221"/>
      <c r="AE28" s="221"/>
      <c r="AK28" s="221" t="s">
        <v>41</v>
      </c>
      <c r="AL28" s="221"/>
      <c r="AM28" s="221"/>
      <c r="AN28" s="221"/>
      <c r="AO28" s="221"/>
      <c r="AR28" s="31"/>
      <c r="BE28" s="211"/>
    </row>
    <row r="29" spans="2:71" s="2" customFormat="1" ht="14.45" customHeight="1">
      <c r="B29" s="35"/>
      <c r="D29" s="26" t="s">
        <v>42</v>
      </c>
      <c r="F29" s="26" t="s">
        <v>43</v>
      </c>
      <c r="L29" s="224">
        <v>0.21</v>
      </c>
      <c r="M29" s="223"/>
      <c r="N29" s="223"/>
      <c r="O29" s="223"/>
      <c r="P29" s="223"/>
      <c r="W29" s="222">
        <f>ROUND(AZ94, 2)</f>
        <v>0</v>
      </c>
      <c r="X29" s="223"/>
      <c r="Y29" s="223"/>
      <c r="Z29" s="223"/>
      <c r="AA29" s="223"/>
      <c r="AB29" s="223"/>
      <c r="AC29" s="223"/>
      <c r="AD29" s="223"/>
      <c r="AE29" s="223"/>
      <c r="AK29" s="222">
        <f>ROUND(AV94, 2)</f>
        <v>0</v>
      </c>
      <c r="AL29" s="223"/>
      <c r="AM29" s="223"/>
      <c r="AN29" s="223"/>
      <c r="AO29" s="223"/>
      <c r="AR29" s="35"/>
      <c r="BE29" s="212"/>
    </row>
    <row r="30" spans="2:71" s="2" customFormat="1" ht="14.45" customHeight="1">
      <c r="B30" s="35"/>
      <c r="F30" s="26" t="s">
        <v>44</v>
      </c>
      <c r="L30" s="224">
        <v>0.12</v>
      </c>
      <c r="M30" s="223"/>
      <c r="N30" s="223"/>
      <c r="O30" s="223"/>
      <c r="P30" s="223"/>
      <c r="W30" s="222">
        <f>ROUND(BA94, 2)</f>
        <v>0</v>
      </c>
      <c r="X30" s="223"/>
      <c r="Y30" s="223"/>
      <c r="Z30" s="223"/>
      <c r="AA30" s="223"/>
      <c r="AB30" s="223"/>
      <c r="AC30" s="223"/>
      <c r="AD30" s="223"/>
      <c r="AE30" s="223"/>
      <c r="AK30" s="222">
        <f>ROUND(AW94, 2)</f>
        <v>0</v>
      </c>
      <c r="AL30" s="223"/>
      <c r="AM30" s="223"/>
      <c r="AN30" s="223"/>
      <c r="AO30" s="223"/>
      <c r="AR30" s="35"/>
      <c r="BE30" s="212"/>
    </row>
    <row r="31" spans="2:71" s="2" customFormat="1" ht="14.45" hidden="1" customHeight="1">
      <c r="B31" s="35"/>
      <c r="F31" s="26" t="s">
        <v>45</v>
      </c>
      <c r="L31" s="224">
        <v>0.21</v>
      </c>
      <c r="M31" s="223"/>
      <c r="N31" s="223"/>
      <c r="O31" s="223"/>
      <c r="P31" s="223"/>
      <c r="W31" s="222">
        <f>ROUND(BB94, 2)</f>
        <v>0</v>
      </c>
      <c r="X31" s="223"/>
      <c r="Y31" s="223"/>
      <c r="Z31" s="223"/>
      <c r="AA31" s="223"/>
      <c r="AB31" s="223"/>
      <c r="AC31" s="223"/>
      <c r="AD31" s="223"/>
      <c r="AE31" s="223"/>
      <c r="AK31" s="222">
        <v>0</v>
      </c>
      <c r="AL31" s="223"/>
      <c r="AM31" s="223"/>
      <c r="AN31" s="223"/>
      <c r="AO31" s="223"/>
      <c r="AR31" s="35"/>
      <c r="BE31" s="212"/>
    </row>
    <row r="32" spans="2:71" s="2" customFormat="1" ht="14.45" hidden="1" customHeight="1">
      <c r="B32" s="35"/>
      <c r="F32" s="26" t="s">
        <v>46</v>
      </c>
      <c r="L32" s="224">
        <v>0.12</v>
      </c>
      <c r="M32" s="223"/>
      <c r="N32" s="223"/>
      <c r="O32" s="223"/>
      <c r="P32" s="223"/>
      <c r="W32" s="222">
        <f>ROUND(BC94, 2)</f>
        <v>0</v>
      </c>
      <c r="X32" s="223"/>
      <c r="Y32" s="223"/>
      <c r="Z32" s="223"/>
      <c r="AA32" s="223"/>
      <c r="AB32" s="223"/>
      <c r="AC32" s="223"/>
      <c r="AD32" s="223"/>
      <c r="AE32" s="223"/>
      <c r="AK32" s="222">
        <v>0</v>
      </c>
      <c r="AL32" s="223"/>
      <c r="AM32" s="223"/>
      <c r="AN32" s="223"/>
      <c r="AO32" s="223"/>
      <c r="AR32" s="35"/>
      <c r="BE32" s="212"/>
    </row>
    <row r="33" spans="2:57" s="2" customFormat="1" ht="14.45" hidden="1" customHeight="1">
      <c r="B33" s="35"/>
      <c r="F33" s="26" t="s">
        <v>47</v>
      </c>
      <c r="L33" s="224">
        <v>0</v>
      </c>
      <c r="M33" s="223"/>
      <c r="N33" s="223"/>
      <c r="O33" s="223"/>
      <c r="P33" s="223"/>
      <c r="W33" s="222">
        <f>ROUND(BD94, 2)</f>
        <v>0</v>
      </c>
      <c r="X33" s="223"/>
      <c r="Y33" s="223"/>
      <c r="Z33" s="223"/>
      <c r="AA33" s="223"/>
      <c r="AB33" s="223"/>
      <c r="AC33" s="223"/>
      <c r="AD33" s="223"/>
      <c r="AE33" s="223"/>
      <c r="AK33" s="222">
        <v>0</v>
      </c>
      <c r="AL33" s="223"/>
      <c r="AM33" s="223"/>
      <c r="AN33" s="223"/>
      <c r="AO33" s="223"/>
      <c r="AR33" s="35"/>
      <c r="BE33" s="212"/>
    </row>
    <row r="34" spans="2:57" s="1" customFormat="1" ht="6.95" customHeight="1">
      <c r="B34" s="31"/>
      <c r="AR34" s="31"/>
      <c r="BE34" s="211"/>
    </row>
    <row r="35" spans="2:57" s="1" customFormat="1" ht="25.9" customHeight="1">
      <c r="B35" s="31"/>
      <c r="C35" s="36"/>
      <c r="D35" s="37" t="s">
        <v>48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49</v>
      </c>
      <c r="U35" s="38"/>
      <c r="V35" s="38"/>
      <c r="W35" s="38"/>
      <c r="X35" s="228" t="s">
        <v>50</v>
      </c>
      <c r="Y35" s="226"/>
      <c r="Z35" s="226"/>
      <c r="AA35" s="226"/>
      <c r="AB35" s="226"/>
      <c r="AC35" s="38"/>
      <c r="AD35" s="38"/>
      <c r="AE35" s="38"/>
      <c r="AF35" s="38"/>
      <c r="AG35" s="38"/>
      <c r="AH35" s="38"/>
      <c r="AI35" s="38"/>
      <c r="AJ35" s="38"/>
      <c r="AK35" s="225">
        <f>SUM(AK26:AK33)</f>
        <v>0</v>
      </c>
      <c r="AL35" s="226"/>
      <c r="AM35" s="226"/>
      <c r="AN35" s="226"/>
      <c r="AO35" s="227"/>
      <c r="AP35" s="36"/>
      <c r="AQ35" s="36"/>
      <c r="AR35" s="31"/>
    </row>
    <row r="36" spans="2:57" s="1" customFormat="1" ht="6.95" customHeight="1">
      <c r="B36" s="31"/>
      <c r="AR36" s="31"/>
    </row>
    <row r="37" spans="2:57" s="1" customFormat="1" ht="14.45" customHeight="1">
      <c r="B37" s="31"/>
      <c r="AR37" s="31"/>
    </row>
    <row r="38" spans="2:57" ht="14.45" customHeight="1">
      <c r="B38" s="19"/>
      <c r="AR38" s="19"/>
    </row>
    <row r="39" spans="2:57" ht="14.45" customHeight="1">
      <c r="B39" s="19"/>
      <c r="AR39" s="19"/>
    </row>
    <row r="40" spans="2:57" ht="14.45" customHeight="1">
      <c r="B40" s="19"/>
      <c r="AR40" s="19"/>
    </row>
    <row r="41" spans="2:57" ht="14.45" customHeight="1">
      <c r="B41" s="19"/>
      <c r="AR41" s="19"/>
    </row>
    <row r="42" spans="2:57" ht="14.45" customHeight="1">
      <c r="B42" s="19"/>
      <c r="AR42" s="19"/>
    </row>
    <row r="43" spans="2:57" ht="14.45" customHeight="1">
      <c r="B43" s="19"/>
      <c r="AR43" s="19"/>
    </row>
    <row r="44" spans="2:57" ht="14.45" customHeight="1">
      <c r="B44" s="19"/>
      <c r="AR44" s="19"/>
    </row>
    <row r="45" spans="2:57" ht="14.45" customHeight="1">
      <c r="B45" s="19"/>
      <c r="AR45" s="19"/>
    </row>
    <row r="46" spans="2:57" ht="14.45" customHeight="1">
      <c r="B46" s="19"/>
      <c r="AR46" s="19"/>
    </row>
    <row r="47" spans="2:57" ht="14.45" customHeight="1">
      <c r="B47" s="19"/>
      <c r="AR47" s="19"/>
    </row>
    <row r="48" spans="2:57" ht="14.45" customHeight="1">
      <c r="B48" s="19"/>
      <c r="AR48" s="19"/>
    </row>
    <row r="49" spans="2:44" s="1" customFormat="1" ht="14.45" customHeight="1">
      <c r="B49" s="31"/>
      <c r="D49" s="40" t="s">
        <v>51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52</v>
      </c>
      <c r="AI49" s="41"/>
      <c r="AJ49" s="41"/>
      <c r="AK49" s="41"/>
      <c r="AL49" s="41"/>
      <c r="AM49" s="41"/>
      <c r="AN49" s="41"/>
      <c r="AO49" s="41"/>
      <c r="AR49" s="31"/>
    </row>
    <row r="50" spans="2:44" ht="11.25">
      <c r="B50" s="19"/>
      <c r="AR50" s="19"/>
    </row>
    <row r="51" spans="2:44" ht="11.25">
      <c r="B51" s="19"/>
      <c r="AR51" s="19"/>
    </row>
    <row r="52" spans="2:44" ht="11.25">
      <c r="B52" s="19"/>
      <c r="AR52" s="19"/>
    </row>
    <row r="53" spans="2:44" ht="11.25">
      <c r="B53" s="19"/>
      <c r="AR53" s="19"/>
    </row>
    <row r="54" spans="2:44" ht="11.25">
      <c r="B54" s="19"/>
      <c r="AR54" s="19"/>
    </row>
    <row r="55" spans="2:44" ht="11.25">
      <c r="B55" s="19"/>
      <c r="AR55" s="19"/>
    </row>
    <row r="56" spans="2:44" ht="11.25">
      <c r="B56" s="19"/>
      <c r="AR56" s="19"/>
    </row>
    <row r="57" spans="2:44" ht="11.25">
      <c r="B57" s="19"/>
      <c r="AR57" s="19"/>
    </row>
    <row r="58" spans="2:44" ht="11.25">
      <c r="B58" s="19"/>
      <c r="AR58" s="19"/>
    </row>
    <row r="59" spans="2:44" ht="11.25">
      <c r="B59" s="19"/>
      <c r="AR59" s="19"/>
    </row>
    <row r="60" spans="2:44" s="1" customFormat="1" ht="12.75">
      <c r="B60" s="31"/>
      <c r="D60" s="42" t="s">
        <v>53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2" t="s">
        <v>54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2" t="s">
        <v>53</v>
      </c>
      <c r="AI60" s="33"/>
      <c r="AJ60" s="33"/>
      <c r="AK60" s="33"/>
      <c r="AL60" s="33"/>
      <c r="AM60" s="42" t="s">
        <v>54</v>
      </c>
      <c r="AN60" s="33"/>
      <c r="AO60" s="33"/>
      <c r="AR60" s="31"/>
    </row>
    <row r="61" spans="2:44" ht="11.25">
      <c r="B61" s="19"/>
      <c r="AR61" s="19"/>
    </row>
    <row r="62" spans="2:44" ht="11.25">
      <c r="B62" s="19"/>
      <c r="AR62" s="19"/>
    </row>
    <row r="63" spans="2:44" ht="11.25">
      <c r="B63" s="19"/>
      <c r="AR63" s="19"/>
    </row>
    <row r="64" spans="2:44" s="1" customFormat="1" ht="12.75">
      <c r="B64" s="31"/>
      <c r="D64" s="40" t="s">
        <v>55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56</v>
      </c>
      <c r="AI64" s="41"/>
      <c r="AJ64" s="41"/>
      <c r="AK64" s="41"/>
      <c r="AL64" s="41"/>
      <c r="AM64" s="41"/>
      <c r="AN64" s="41"/>
      <c r="AO64" s="41"/>
      <c r="AR64" s="31"/>
    </row>
    <row r="65" spans="2:44" ht="11.25">
      <c r="B65" s="19"/>
      <c r="AR65" s="19"/>
    </row>
    <row r="66" spans="2:44" ht="11.25">
      <c r="B66" s="19"/>
      <c r="AR66" s="19"/>
    </row>
    <row r="67" spans="2:44" ht="11.25">
      <c r="B67" s="19"/>
      <c r="AR67" s="19"/>
    </row>
    <row r="68" spans="2:44" ht="11.25">
      <c r="B68" s="19"/>
      <c r="AR68" s="19"/>
    </row>
    <row r="69" spans="2:44" ht="11.25">
      <c r="B69" s="19"/>
      <c r="AR69" s="19"/>
    </row>
    <row r="70" spans="2:44" ht="11.25">
      <c r="B70" s="19"/>
      <c r="AR70" s="19"/>
    </row>
    <row r="71" spans="2:44" ht="11.25">
      <c r="B71" s="19"/>
      <c r="AR71" s="19"/>
    </row>
    <row r="72" spans="2:44" ht="11.25">
      <c r="B72" s="19"/>
      <c r="AR72" s="19"/>
    </row>
    <row r="73" spans="2:44" ht="11.25">
      <c r="B73" s="19"/>
      <c r="AR73" s="19"/>
    </row>
    <row r="74" spans="2:44" ht="11.25">
      <c r="B74" s="19"/>
      <c r="AR74" s="19"/>
    </row>
    <row r="75" spans="2:44" s="1" customFormat="1" ht="12.75">
      <c r="B75" s="31"/>
      <c r="D75" s="42" t="s">
        <v>53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2" t="s">
        <v>54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2" t="s">
        <v>53</v>
      </c>
      <c r="AI75" s="33"/>
      <c r="AJ75" s="33"/>
      <c r="AK75" s="33"/>
      <c r="AL75" s="33"/>
      <c r="AM75" s="42" t="s">
        <v>54</v>
      </c>
      <c r="AN75" s="33"/>
      <c r="AO75" s="33"/>
      <c r="AR75" s="31"/>
    </row>
    <row r="76" spans="2:44" s="1" customFormat="1" ht="11.25">
      <c r="B76" s="31"/>
      <c r="AR76" s="31"/>
    </row>
    <row r="77" spans="2:44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1"/>
    </row>
    <row r="81" spans="1:91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1"/>
    </row>
    <row r="82" spans="1:91" s="1" customFormat="1" ht="24.95" customHeight="1">
      <c r="B82" s="31"/>
      <c r="C82" s="20" t="s">
        <v>57</v>
      </c>
      <c r="AR82" s="31"/>
    </row>
    <row r="83" spans="1:91" s="1" customFormat="1" ht="6.95" customHeight="1">
      <c r="B83" s="31"/>
      <c r="AR83" s="31"/>
    </row>
    <row r="84" spans="1:91" s="3" customFormat="1" ht="12" customHeight="1">
      <c r="B84" s="47"/>
      <c r="C84" s="26" t="s">
        <v>13</v>
      </c>
      <c r="L84" s="3" t="str">
        <f>K5</f>
        <v>20250506V2</v>
      </c>
      <c r="AR84" s="47"/>
    </row>
    <row r="85" spans="1:91" s="4" customFormat="1" ht="36.950000000000003" customHeight="1">
      <c r="B85" s="48"/>
      <c r="C85" s="49" t="s">
        <v>16</v>
      </c>
      <c r="L85" s="191" t="str">
        <f>K6</f>
        <v>Sportoviště Zátišská-1.Etapa Rekonstrukce</v>
      </c>
      <c r="M85" s="192"/>
      <c r="N85" s="192"/>
      <c r="O85" s="192"/>
      <c r="P85" s="192"/>
      <c r="Q85" s="192"/>
      <c r="R85" s="192"/>
      <c r="S85" s="192"/>
      <c r="T85" s="192"/>
      <c r="U85" s="192"/>
      <c r="V85" s="192"/>
      <c r="W85" s="192"/>
      <c r="X85" s="192"/>
      <c r="Y85" s="192"/>
      <c r="Z85" s="192"/>
      <c r="AA85" s="192"/>
      <c r="AB85" s="192"/>
      <c r="AC85" s="192"/>
      <c r="AD85" s="192"/>
      <c r="AE85" s="192"/>
      <c r="AF85" s="192"/>
      <c r="AG85" s="192"/>
      <c r="AH85" s="192"/>
      <c r="AI85" s="192"/>
      <c r="AJ85" s="192"/>
      <c r="AK85" s="192"/>
      <c r="AL85" s="192"/>
      <c r="AM85" s="192"/>
      <c r="AN85" s="192"/>
      <c r="AO85" s="192"/>
      <c r="AR85" s="48"/>
    </row>
    <row r="86" spans="1:91" s="1" customFormat="1" ht="6.95" customHeight="1">
      <c r="B86" s="31"/>
      <c r="AR86" s="31"/>
    </row>
    <row r="87" spans="1:91" s="1" customFormat="1" ht="12" customHeight="1">
      <c r="B87" s="31"/>
      <c r="C87" s="26" t="s">
        <v>20</v>
      </c>
      <c r="L87" s="50" t="str">
        <f>IF(K8="","",K8)</f>
        <v>Parc. č. 4045/2 a 4054/15 v k.ú. Modřany, Praha 12</v>
      </c>
      <c r="AI87" s="26" t="s">
        <v>21</v>
      </c>
      <c r="AM87" s="193" t="str">
        <f>IF(AN8= "","",AN8)</f>
        <v>6. 5. 2025</v>
      </c>
      <c r="AN87" s="193"/>
      <c r="AR87" s="31"/>
    </row>
    <row r="88" spans="1:91" s="1" customFormat="1" ht="6.95" customHeight="1">
      <c r="B88" s="31"/>
      <c r="AR88" s="31"/>
    </row>
    <row r="89" spans="1:91" s="1" customFormat="1" ht="40.15" customHeight="1">
      <c r="B89" s="31"/>
      <c r="C89" s="26" t="s">
        <v>23</v>
      </c>
      <c r="L89" s="3" t="str">
        <f>IF(E11= "","",E11)</f>
        <v>MČ Praha 12, Generála Šišky 2375/6,Praha 4,Modřany</v>
      </c>
      <c r="AI89" s="26" t="s">
        <v>30</v>
      </c>
      <c r="AM89" s="194" t="str">
        <f>IF(E17="","",E17)</f>
        <v>Ing.arch. Jan Mudra,Holoubkov 81,338 01 Holoubkov</v>
      </c>
      <c r="AN89" s="195"/>
      <c r="AO89" s="195"/>
      <c r="AP89" s="195"/>
      <c r="AR89" s="31"/>
      <c r="AS89" s="196" t="s">
        <v>58</v>
      </c>
      <c r="AT89" s="197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" customHeight="1">
      <c r="B90" s="31"/>
      <c r="C90" s="26" t="s">
        <v>28</v>
      </c>
      <c r="L90" s="3" t="str">
        <f>IF(E14= "Vyplň údaj","",E14)</f>
        <v/>
      </c>
      <c r="AI90" s="26" t="s">
        <v>34</v>
      </c>
      <c r="AM90" s="194" t="str">
        <f>IF(E20="","",E20)</f>
        <v xml:space="preserve"> </v>
      </c>
      <c r="AN90" s="195"/>
      <c r="AO90" s="195"/>
      <c r="AP90" s="195"/>
      <c r="AR90" s="31"/>
      <c r="AS90" s="198"/>
      <c r="AT90" s="199"/>
      <c r="BD90" s="55"/>
    </row>
    <row r="91" spans="1:91" s="1" customFormat="1" ht="10.9" customHeight="1">
      <c r="B91" s="31"/>
      <c r="AR91" s="31"/>
      <c r="AS91" s="198"/>
      <c r="AT91" s="199"/>
      <c r="BD91" s="55"/>
    </row>
    <row r="92" spans="1:91" s="1" customFormat="1" ht="29.25" customHeight="1">
      <c r="B92" s="31"/>
      <c r="C92" s="200" t="s">
        <v>59</v>
      </c>
      <c r="D92" s="201"/>
      <c r="E92" s="201"/>
      <c r="F92" s="201"/>
      <c r="G92" s="201"/>
      <c r="H92" s="56"/>
      <c r="I92" s="203" t="s">
        <v>60</v>
      </c>
      <c r="J92" s="201"/>
      <c r="K92" s="201"/>
      <c r="L92" s="201"/>
      <c r="M92" s="201"/>
      <c r="N92" s="201"/>
      <c r="O92" s="201"/>
      <c r="P92" s="201"/>
      <c r="Q92" s="201"/>
      <c r="R92" s="201"/>
      <c r="S92" s="201"/>
      <c r="T92" s="201"/>
      <c r="U92" s="201"/>
      <c r="V92" s="201"/>
      <c r="W92" s="201"/>
      <c r="X92" s="201"/>
      <c r="Y92" s="201"/>
      <c r="Z92" s="201"/>
      <c r="AA92" s="201"/>
      <c r="AB92" s="201"/>
      <c r="AC92" s="201"/>
      <c r="AD92" s="201"/>
      <c r="AE92" s="201"/>
      <c r="AF92" s="201"/>
      <c r="AG92" s="202" t="s">
        <v>61</v>
      </c>
      <c r="AH92" s="201"/>
      <c r="AI92" s="201"/>
      <c r="AJ92" s="201"/>
      <c r="AK92" s="201"/>
      <c r="AL92" s="201"/>
      <c r="AM92" s="201"/>
      <c r="AN92" s="203" t="s">
        <v>62</v>
      </c>
      <c r="AO92" s="201"/>
      <c r="AP92" s="204"/>
      <c r="AQ92" s="57" t="s">
        <v>63</v>
      </c>
      <c r="AR92" s="31"/>
      <c r="AS92" s="58" t="s">
        <v>64</v>
      </c>
      <c r="AT92" s="59" t="s">
        <v>65</v>
      </c>
      <c r="AU92" s="59" t="s">
        <v>66</v>
      </c>
      <c r="AV92" s="59" t="s">
        <v>67</v>
      </c>
      <c r="AW92" s="59" t="s">
        <v>68</v>
      </c>
      <c r="AX92" s="59" t="s">
        <v>69</v>
      </c>
      <c r="AY92" s="59" t="s">
        <v>70</v>
      </c>
      <c r="AZ92" s="59" t="s">
        <v>71</v>
      </c>
      <c r="BA92" s="59" t="s">
        <v>72</v>
      </c>
      <c r="BB92" s="59" t="s">
        <v>73</v>
      </c>
      <c r="BC92" s="59" t="s">
        <v>74</v>
      </c>
      <c r="BD92" s="60" t="s">
        <v>75</v>
      </c>
    </row>
    <row r="93" spans="1:91" s="1" customFormat="1" ht="10.9" customHeight="1">
      <c r="B93" s="31"/>
      <c r="AR93" s="31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50000000000003" customHeight="1">
      <c r="B94" s="62"/>
      <c r="C94" s="63" t="s">
        <v>76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08">
        <f>ROUND(SUM(AG95:AG103),2)</f>
        <v>0</v>
      </c>
      <c r="AH94" s="208"/>
      <c r="AI94" s="208"/>
      <c r="AJ94" s="208"/>
      <c r="AK94" s="208"/>
      <c r="AL94" s="208"/>
      <c r="AM94" s="208"/>
      <c r="AN94" s="209">
        <f t="shared" ref="AN94:AN103" si="0">SUM(AG94,AT94)</f>
        <v>0</v>
      </c>
      <c r="AO94" s="209"/>
      <c r="AP94" s="209"/>
      <c r="AQ94" s="66" t="s">
        <v>1</v>
      </c>
      <c r="AR94" s="62"/>
      <c r="AS94" s="67">
        <f>ROUND(SUM(AS95:AS103),2)</f>
        <v>0</v>
      </c>
      <c r="AT94" s="68">
        <f t="shared" ref="AT94:AT103" si="1">ROUND(SUM(AV94:AW94),2)</f>
        <v>0</v>
      </c>
      <c r="AU94" s="69">
        <f>ROUND(SUM(AU95:AU103),5)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ROUND(SUM(AZ95:AZ103),2)</f>
        <v>0</v>
      </c>
      <c r="BA94" s="68">
        <f>ROUND(SUM(BA95:BA103),2)</f>
        <v>0</v>
      </c>
      <c r="BB94" s="68">
        <f>ROUND(SUM(BB95:BB103),2)</f>
        <v>0</v>
      </c>
      <c r="BC94" s="68">
        <f>ROUND(SUM(BC95:BC103),2)</f>
        <v>0</v>
      </c>
      <c r="BD94" s="70">
        <f>ROUND(SUM(BD95:BD103),2)</f>
        <v>0</v>
      </c>
      <c r="BS94" s="71" t="s">
        <v>77</v>
      </c>
      <c r="BT94" s="71" t="s">
        <v>78</v>
      </c>
      <c r="BU94" s="72" t="s">
        <v>79</v>
      </c>
      <c r="BV94" s="71" t="s">
        <v>80</v>
      </c>
      <c r="BW94" s="71" t="s">
        <v>4</v>
      </c>
      <c r="BX94" s="71" t="s">
        <v>81</v>
      </c>
      <c r="CL94" s="71" t="s">
        <v>1</v>
      </c>
    </row>
    <row r="95" spans="1:91" s="6" customFormat="1" ht="16.5" customHeight="1">
      <c r="A95" s="73" t="s">
        <v>82</v>
      </c>
      <c r="B95" s="74"/>
      <c r="C95" s="75"/>
      <c r="D95" s="205" t="s">
        <v>83</v>
      </c>
      <c r="E95" s="205"/>
      <c r="F95" s="205"/>
      <c r="G95" s="205"/>
      <c r="H95" s="205"/>
      <c r="I95" s="76"/>
      <c r="J95" s="205" t="s">
        <v>84</v>
      </c>
      <c r="K95" s="205"/>
      <c r="L95" s="205"/>
      <c r="M95" s="205"/>
      <c r="N95" s="205"/>
      <c r="O95" s="205"/>
      <c r="P95" s="205"/>
      <c r="Q95" s="205"/>
      <c r="R95" s="205"/>
      <c r="S95" s="205"/>
      <c r="T95" s="205"/>
      <c r="U95" s="205"/>
      <c r="V95" s="205"/>
      <c r="W95" s="205"/>
      <c r="X95" s="205"/>
      <c r="Y95" s="205"/>
      <c r="Z95" s="205"/>
      <c r="AA95" s="205"/>
      <c r="AB95" s="205"/>
      <c r="AC95" s="205"/>
      <c r="AD95" s="205"/>
      <c r="AE95" s="205"/>
      <c r="AF95" s="205"/>
      <c r="AG95" s="206">
        <f>'00 - Vedlejší Rozpočtové ...'!J30</f>
        <v>0</v>
      </c>
      <c r="AH95" s="207"/>
      <c r="AI95" s="207"/>
      <c r="AJ95" s="207"/>
      <c r="AK95" s="207"/>
      <c r="AL95" s="207"/>
      <c r="AM95" s="207"/>
      <c r="AN95" s="206">
        <f t="shared" si="0"/>
        <v>0</v>
      </c>
      <c r="AO95" s="207"/>
      <c r="AP95" s="207"/>
      <c r="AQ95" s="77" t="s">
        <v>85</v>
      </c>
      <c r="AR95" s="74"/>
      <c r="AS95" s="78">
        <v>0</v>
      </c>
      <c r="AT95" s="79">
        <f t="shared" si="1"/>
        <v>0</v>
      </c>
      <c r="AU95" s="80">
        <f>'00 - Vedlejší Rozpočtové ...'!P121</f>
        <v>0</v>
      </c>
      <c r="AV95" s="79">
        <f>'00 - Vedlejší Rozpočtové ...'!J33</f>
        <v>0</v>
      </c>
      <c r="AW95" s="79">
        <f>'00 - Vedlejší Rozpočtové ...'!J34</f>
        <v>0</v>
      </c>
      <c r="AX95" s="79">
        <f>'00 - Vedlejší Rozpočtové ...'!J35</f>
        <v>0</v>
      </c>
      <c r="AY95" s="79">
        <f>'00 - Vedlejší Rozpočtové ...'!J36</f>
        <v>0</v>
      </c>
      <c r="AZ95" s="79">
        <f>'00 - Vedlejší Rozpočtové ...'!F33</f>
        <v>0</v>
      </c>
      <c r="BA95" s="79">
        <f>'00 - Vedlejší Rozpočtové ...'!F34</f>
        <v>0</v>
      </c>
      <c r="BB95" s="79">
        <f>'00 - Vedlejší Rozpočtové ...'!F35</f>
        <v>0</v>
      </c>
      <c r="BC95" s="79">
        <f>'00 - Vedlejší Rozpočtové ...'!F36</f>
        <v>0</v>
      </c>
      <c r="BD95" s="81">
        <f>'00 - Vedlejší Rozpočtové ...'!F37</f>
        <v>0</v>
      </c>
      <c r="BT95" s="82" t="s">
        <v>86</v>
      </c>
      <c r="BV95" s="82" t="s">
        <v>80</v>
      </c>
      <c r="BW95" s="82" t="s">
        <v>87</v>
      </c>
      <c r="BX95" s="82" t="s">
        <v>4</v>
      </c>
      <c r="CL95" s="82" t="s">
        <v>1</v>
      </c>
      <c r="CM95" s="82" t="s">
        <v>88</v>
      </c>
    </row>
    <row r="96" spans="1:91" s="6" customFormat="1" ht="24.75" customHeight="1">
      <c r="A96" s="73" t="s">
        <v>82</v>
      </c>
      <c r="B96" s="74"/>
      <c r="C96" s="75"/>
      <c r="D96" s="205" t="s">
        <v>89</v>
      </c>
      <c r="E96" s="205"/>
      <c r="F96" s="205"/>
      <c r="G96" s="205"/>
      <c r="H96" s="205"/>
      <c r="I96" s="76"/>
      <c r="J96" s="205" t="s">
        <v>90</v>
      </c>
      <c r="K96" s="205"/>
      <c r="L96" s="205"/>
      <c r="M96" s="205"/>
      <c r="N96" s="205"/>
      <c r="O96" s="205"/>
      <c r="P96" s="205"/>
      <c r="Q96" s="205"/>
      <c r="R96" s="205"/>
      <c r="S96" s="205"/>
      <c r="T96" s="205"/>
      <c r="U96" s="205"/>
      <c r="V96" s="205"/>
      <c r="W96" s="205"/>
      <c r="X96" s="205"/>
      <c r="Y96" s="205"/>
      <c r="Z96" s="205"/>
      <c r="AA96" s="205"/>
      <c r="AB96" s="205"/>
      <c r="AC96" s="205"/>
      <c r="AD96" s="205"/>
      <c r="AE96" s="205"/>
      <c r="AF96" s="205"/>
      <c r="AG96" s="206">
        <f>'001 - Přípravné bourací p...'!J30</f>
        <v>0</v>
      </c>
      <c r="AH96" s="207"/>
      <c r="AI96" s="207"/>
      <c r="AJ96" s="207"/>
      <c r="AK96" s="207"/>
      <c r="AL96" s="207"/>
      <c r="AM96" s="207"/>
      <c r="AN96" s="206">
        <f t="shared" si="0"/>
        <v>0</v>
      </c>
      <c r="AO96" s="207"/>
      <c r="AP96" s="207"/>
      <c r="AQ96" s="77" t="s">
        <v>85</v>
      </c>
      <c r="AR96" s="74"/>
      <c r="AS96" s="78">
        <v>0</v>
      </c>
      <c r="AT96" s="79">
        <f t="shared" si="1"/>
        <v>0</v>
      </c>
      <c r="AU96" s="80">
        <f>'001 - Přípravné bourací p...'!P120</f>
        <v>0</v>
      </c>
      <c r="AV96" s="79">
        <f>'001 - Přípravné bourací p...'!J33</f>
        <v>0</v>
      </c>
      <c r="AW96" s="79">
        <f>'001 - Přípravné bourací p...'!J34</f>
        <v>0</v>
      </c>
      <c r="AX96" s="79">
        <f>'001 - Přípravné bourací p...'!J35</f>
        <v>0</v>
      </c>
      <c r="AY96" s="79">
        <f>'001 - Přípravné bourací p...'!J36</f>
        <v>0</v>
      </c>
      <c r="AZ96" s="79">
        <f>'001 - Přípravné bourací p...'!F33</f>
        <v>0</v>
      </c>
      <c r="BA96" s="79">
        <f>'001 - Přípravné bourací p...'!F34</f>
        <v>0</v>
      </c>
      <c r="BB96" s="79">
        <f>'001 - Přípravné bourací p...'!F35</f>
        <v>0</v>
      </c>
      <c r="BC96" s="79">
        <f>'001 - Přípravné bourací p...'!F36</f>
        <v>0</v>
      </c>
      <c r="BD96" s="81">
        <f>'001 - Přípravné bourací p...'!F37</f>
        <v>0</v>
      </c>
      <c r="BT96" s="82" t="s">
        <v>86</v>
      </c>
      <c r="BV96" s="82" t="s">
        <v>80</v>
      </c>
      <c r="BW96" s="82" t="s">
        <v>91</v>
      </c>
      <c r="BX96" s="82" t="s">
        <v>4</v>
      </c>
      <c r="CL96" s="82" t="s">
        <v>1</v>
      </c>
      <c r="CM96" s="82" t="s">
        <v>88</v>
      </c>
    </row>
    <row r="97" spans="1:91" s="6" customFormat="1" ht="16.5" customHeight="1">
      <c r="A97" s="73" t="s">
        <v>82</v>
      </c>
      <c r="B97" s="74"/>
      <c r="C97" s="75"/>
      <c r="D97" s="205" t="s">
        <v>92</v>
      </c>
      <c r="E97" s="205"/>
      <c r="F97" s="205"/>
      <c r="G97" s="205"/>
      <c r="H97" s="205"/>
      <c r="I97" s="76"/>
      <c r="J97" s="205" t="s">
        <v>93</v>
      </c>
      <c r="K97" s="205"/>
      <c r="L97" s="205"/>
      <c r="M97" s="205"/>
      <c r="N97" s="205"/>
      <c r="O97" s="205"/>
      <c r="P97" s="205"/>
      <c r="Q97" s="205"/>
      <c r="R97" s="205"/>
      <c r="S97" s="205"/>
      <c r="T97" s="205"/>
      <c r="U97" s="205"/>
      <c r="V97" s="205"/>
      <c r="W97" s="205"/>
      <c r="X97" s="205"/>
      <c r="Y97" s="205"/>
      <c r="Z97" s="205"/>
      <c r="AA97" s="205"/>
      <c r="AB97" s="205"/>
      <c r="AC97" s="205"/>
      <c r="AD97" s="205"/>
      <c r="AE97" s="205"/>
      <c r="AF97" s="205"/>
      <c r="AG97" s="206">
        <f>'SO 01 - Multifunkční hřiště'!J30</f>
        <v>0</v>
      </c>
      <c r="AH97" s="207"/>
      <c r="AI97" s="207"/>
      <c r="AJ97" s="207"/>
      <c r="AK97" s="207"/>
      <c r="AL97" s="207"/>
      <c r="AM97" s="207"/>
      <c r="AN97" s="206">
        <f t="shared" si="0"/>
        <v>0</v>
      </c>
      <c r="AO97" s="207"/>
      <c r="AP97" s="207"/>
      <c r="AQ97" s="77" t="s">
        <v>85</v>
      </c>
      <c r="AR97" s="74"/>
      <c r="AS97" s="78">
        <v>0</v>
      </c>
      <c r="AT97" s="79">
        <f t="shared" si="1"/>
        <v>0</v>
      </c>
      <c r="AU97" s="80">
        <f>'SO 01 - Multifunkční hřiště'!P123</f>
        <v>0</v>
      </c>
      <c r="AV97" s="79">
        <f>'SO 01 - Multifunkční hřiště'!J33</f>
        <v>0</v>
      </c>
      <c r="AW97" s="79">
        <f>'SO 01 - Multifunkční hřiště'!J34</f>
        <v>0</v>
      </c>
      <c r="AX97" s="79">
        <f>'SO 01 - Multifunkční hřiště'!J35</f>
        <v>0</v>
      </c>
      <c r="AY97" s="79">
        <f>'SO 01 - Multifunkční hřiště'!J36</f>
        <v>0</v>
      </c>
      <c r="AZ97" s="79">
        <f>'SO 01 - Multifunkční hřiště'!F33</f>
        <v>0</v>
      </c>
      <c r="BA97" s="79">
        <f>'SO 01 - Multifunkční hřiště'!F34</f>
        <v>0</v>
      </c>
      <c r="BB97" s="79">
        <f>'SO 01 - Multifunkční hřiště'!F35</f>
        <v>0</v>
      </c>
      <c r="BC97" s="79">
        <f>'SO 01 - Multifunkční hřiště'!F36</f>
        <v>0</v>
      </c>
      <c r="BD97" s="81">
        <f>'SO 01 - Multifunkční hřiště'!F37</f>
        <v>0</v>
      </c>
      <c r="BT97" s="82" t="s">
        <v>86</v>
      </c>
      <c r="BV97" s="82" t="s">
        <v>80</v>
      </c>
      <c r="BW97" s="82" t="s">
        <v>94</v>
      </c>
      <c r="BX97" s="82" t="s">
        <v>4</v>
      </c>
      <c r="CL97" s="82" t="s">
        <v>1</v>
      </c>
      <c r="CM97" s="82" t="s">
        <v>88</v>
      </c>
    </row>
    <row r="98" spans="1:91" s="6" customFormat="1" ht="16.5" customHeight="1">
      <c r="A98" s="73" t="s">
        <v>82</v>
      </c>
      <c r="B98" s="74"/>
      <c r="C98" s="75"/>
      <c r="D98" s="205" t="s">
        <v>95</v>
      </c>
      <c r="E98" s="205"/>
      <c r="F98" s="205"/>
      <c r="G98" s="205"/>
      <c r="H98" s="205"/>
      <c r="I98" s="76"/>
      <c r="J98" s="205" t="s">
        <v>96</v>
      </c>
      <c r="K98" s="205"/>
      <c r="L98" s="205"/>
      <c r="M98" s="205"/>
      <c r="N98" s="205"/>
      <c r="O98" s="205"/>
      <c r="P98" s="205"/>
      <c r="Q98" s="205"/>
      <c r="R98" s="205"/>
      <c r="S98" s="205"/>
      <c r="T98" s="205"/>
      <c r="U98" s="205"/>
      <c r="V98" s="205"/>
      <c r="W98" s="205"/>
      <c r="X98" s="205"/>
      <c r="Y98" s="205"/>
      <c r="Z98" s="205"/>
      <c r="AA98" s="205"/>
      <c r="AB98" s="205"/>
      <c r="AC98" s="205"/>
      <c r="AD98" s="205"/>
      <c r="AE98" s="205"/>
      <c r="AF98" s="205"/>
      <c r="AG98" s="206">
        <f>'SO 02 - Dětské hřiště'!J30</f>
        <v>0</v>
      </c>
      <c r="AH98" s="207"/>
      <c r="AI98" s="207"/>
      <c r="AJ98" s="207"/>
      <c r="AK98" s="207"/>
      <c r="AL98" s="207"/>
      <c r="AM98" s="207"/>
      <c r="AN98" s="206">
        <f t="shared" si="0"/>
        <v>0</v>
      </c>
      <c r="AO98" s="207"/>
      <c r="AP98" s="207"/>
      <c r="AQ98" s="77" t="s">
        <v>85</v>
      </c>
      <c r="AR98" s="74"/>
      <c r="AS98" s="78">
        <v>0</v>
      </c>
      <c r="AT98" s="79">
        <f t="shared" si="1"/>
        <v>0</v>
      </c>
      <c r="AU98" s="80">
        <f>'SO 02 - Dětské hřiště'!P123</f>
        <v>0</v>
      </c>
      <c r="AV98" s="79">
        <f>'SO 02 - Dětské hřiště'!J33</f>
        <v>0</v>
      </c>
      <c r="AW98" s="79">
        <f>'SO 02 - Dětské hřiště'!J34</f>
        <v>0</v>
      </c>
      <c r="AX98" s="79">
        <f>'SO 02 - Dětské hřiště'!J35</f>
        <v>0</v>
      </c>
      <c r="AY98" s="79">
        <f>'SO 02 - Dětské hřiště'!J36</f>
        <v>0</v>
      </c>
      <c r="AZ98" s="79">
        <f>'SO 02 - Dětské hřiště'!F33</f>
        <v>0</v>
      </c>
      <c r="BA98" s="79">
        <f>'SO 02 - Dětské hřiště'!F34</f>
        <v>0</v>
      </c>
      <c r="BB98" s="79">
        <f>'SO 02 - Dětské hřiště'!F35</f>
        <v>0</v>
      </c>
      <c r="BC98" s="79">
        <f>'SO 02 - Dětské hřiště'!F36</f>
        <v>0</v>
      </c>
      <c r="BD98" s="81">
        <f>'SO 02 - Dětské hřiště'!F37</f>
        <v>0</v>
      </c>
      <c r="BT98" s="82" t="s">
        <v>86</v>
      </c>
      <c r="BV98" s="82" t="s">
        <v>80</v>
      </c>
      <c r="BW98" s="82" t="s">
        <v>97</v>
      </c>
      <c r="BX98" s="82" t="s">
        <v>4</v>
      </c>
      <c r="CL98" s="82" t="s">
        <v>1</v>
      </c>
      <c r="CM98" s="82" t="s">
        <v>88</v>
      </c>
    </row>
    <row r="99" spans="1:91" s="6" customFormat="1" ht="16.5" customHeight="1">
      <c r="A99" s="73" t="s">
        <v>82</v>
      </c>
      <c r="B99" s="74"/>
      <c r="C99" s="75"/>
      <c r="D99" s="205" t="s">
        <v>98</v>
      </c>
      <c r="E99" s="205"/>
      <c r="F99" s="205"/>
      <c r="G99" s="205"/>
      <c r="H99" s="205"/>
      <c r="I99" s="76"/>
      <c r="J99" s="205" t="s">
        <v>99</v>
      </c>
      <c r="K99" s="205"/>
      <c r="L99" s="205"/>
      <c r="M99" s="205"/>
      <c r="N99" s="205"/>
      <c r="O99" s="205"/>
      <c r="P99" s="205"/>
      <c r="Q99" s="205"/>
      <c r="R99" s="205"/>
      <c r="S99" s="205"/>
      <c r="T99" s="205"/>
      <c r="U99" s="205"/>
      <c r="V99" s="205"/>
      <c r="W99" s="205"/>
      <c r="X99" s="205"/>
      <c r="Y99" s="205"/>
      <c r="Z99" s="205"/>
      <c r="AA99" s="205"/>
      <c r="AB99" s="205"/>
      <c r="AC99" s="205"/>
      <c r="AD99" s="205"/>
      <c r="AE99" s="205"/>
      <c r="AF99" s="205"/>
      <c r="AG99" s="206">
        <f>'SO 03 - Oplocení multifun...'!J30</f>
        <v>0</v>
      </c>
      <c r="AH99" s="207"/>
      <c r="AI99" s="207"/>
      <c r="AJ99" s="207"/>
      <c r="AK99" s="207"/>
      <c r="AL99" s="207"/>
      <c r="AM99" s="207"/>
      <c r="AN99" s="206">
        <f t="shared" si="0"/>
        <v>0</v>
      </c>
      <c r="AO99" s="207"/>
      <c r="AP99" s="207"/>
      <c r="AQ99" s="77" t="s">
        <v>85</v>
      </c>
      <c r="AR99" s="74"/>
      <c r="AS99" s="78">
        <v>0</v>
      </c>
      <c r="AT99" s="79">
        <f t="shared" si="1"/>
        <v>0</v>
      </c>
      <c r="AU99" s="80">
        <f>'SO 03 - Oplocení multifun...'!P122</f>
        <v>0</v>
      </c>
      <c r="AV99" s="79">
        <f>'SO 03 - Oplocení multifun...'!J33</f>
        <v>0</v>
      </c>
      <c r="AW99" s="79">
        <f>'SO 03 - Oplocení multifun...'!J34</f>
        <v>0</v>
      </c>
      <c r="AX99" s="79">
        <f>'SO 03 - Oplocení multifun...'!J35</f>
        <v>0</v>
      </c>
      <c r="AY99" s="79">
        <f>'SO 03 - Oplocení multifun...'!J36</f>
        <v>0</v>
      </c>
      <c r="AZ99" s="79">
        <f>'SO 03 - Oplocení multifun...'!F33</f>
        <v>0</v>
      </c>
      <c r="BA99" s="79">
        <f>'SO 03 - Oplocení multifun...'!F34</f>
        <v>0</v>
      </c>
      <c r="BB99" s="79">
        <f>'SO 03 - Oplocení multifun...'!F35</f>
        <v>0</v>
      </c>
      <c r="BC99" s="79">
        <f>'SO 03 - Oplocení multifun...'!F36</f>
        <v>0</v>
      </c>
      <c r="BD99" s="81">
        <f>'SO 03 - Oplocení multifun...'!F37</f>
        <v>0</v>
      </c>
      <c r="BT99" s="82" t="s">
        <v>86</v>
      </c>
      <c r="BV99" s="82" t="s">
        <v>80</v>
      </c>
      <c r="BW99" s="82" t="s">
        <v>100</v>
      </c>
      <c r="BX99" s="82" t="s">
        <v>4</v>
      </c>
      <c r="CL99" s="82" t="s">
        <v>1</v>
      </c>
      <c r="CM99" s="82" t="s">
        <v>88</v>
      </c>
    </row>
    <row r="100" spans="1:91" s="6" customFormat="1" ht="16.5" customHeight="1">
      <c r="A100" s="73" t="s">
        <v>82</v>
      </c>
      <c r="B100" s="74"/>
      <c r="C100" s="75"/>
      <c r="D100" s="205" t="s">
        <v>101</v>
      </c>
      <c r="E100" s="205"/>
      <c r="F100" s="205"/>
      <c r="G100" s="205"/>
      <c r="H100" s="205"/>
      <c r="I100" s="76"/>
      <c r="J100" s="205" t="s">
        <v>102</v>
      </c>
      <c r="K100" s="205"/>
      <c r="L100" s="205"/>
      <c r="M100" s="205"/>
      <c r="N100" s="205"/>
      <c r="O100" s="205"/>
      <c r="P100" s="205"/>
      <c r="Q100" s="205"/>
      <c r="R100" s="205"/>
      <c r="S100" s="205"/>
      <c r="T100" s="205"/>
      <c r="U100" s="205"/>
      <c r="V100" s="205"/>
      <c r="W100" s="205"/>
      <c r="X100" s="205"/>
      <c r="Y100" s="205"/>
      <c r="Z100" s="205"/>
      <c r="AA100" s="205"/>
      <c r="AB100" s="205"/>
      <c r="AC100" s="205"/>
      <c r="AD100" s="205"/>
      <c r="AE100" s="205"/>
      <c r="AF100" s="205"/>
      <c r="AG100" s="206">
        <f>'SO 04 - Oplocení dětského...'!J30</f>
        <v>0</v>
      </c>
      <c r="AH100" s="207"/>
      <c r="AI100" s="207"/>
      <c r="AJ100" s="207"/>
      <c r="AK100" s="207"/>
      <c r="AL100" s="207"/>
      <c r="AM100" s="207"/>
      <c r="AN100" s="206">
        <f t="shared" si="0"/>
        <v>0</v>
      </c>
      <c r="AO100" s="207"/>
      <c r="AP100" s="207"/>
      <c r="AQ100" s="77" t="s">
        <v>85</v>
      </c>
      <c r="AR100" s="74"/>
      <c r="AS100" s="78">
        <v>0</v>
      </c>
      <c r="AT100" s="79">
        <f t="shared" si="1"/>
        <v>0</v>
      </c>
      <c r="AU100" s="80">
        <f>'SO 04 - Oplocení dětského...'!P121</f>
        <v>0</v>
      </c>
      <c r="AV100" s="79">
        <f>'SO 04 - Oplocení dětského...'!J33</f>
        <v>0</v>
      </c>
      <c r="AW100" s="79">
        <f>'SO 04 - Oplocení dětského...'!J34</f>
        <v>0</v>
      </c>
      <c r="AX100" s="79">
        <f>'SO 04 - Oplocení dětského...'!J35</f>
        <v>0</v>
      </c>
      <c r="AY100" s="79">
        <f>'SO 04 - Oplocení dětského...'!J36</f>
        <v>0</v>
      </c>
      <c r="AZ100" s="79">
        <f>'SO 04 - Oplocení dětského...'!F33</f>
        <v>0</v>
      </c>
      <c r="BA100" s="79">
        <f>'SO 04 - Oplocení dětského...'!F34</f>
        <v>0</v>
      </c>
      <c r="BB100" s="79">
        <f>'SO 04 - Oplocení dětského...'!F35</f>
        <v>0</v>
      </c>
      <c r="BC100" s="79">
        <f>'SO 04 - Oplocení dětského...'!F36</f>
        <v>0</v>
      </c>
      <c r="BD100" s="81">
        <f>'SO 04 - Oplocení dětského...'!F37</f>
        <v>0</v>
      </c>
      <c r="BT100" s="82" t="s">
        <v>86</v>
      </c>
      <c r="BV100" s="82" t="s">
        <v>80</v>
      </c>
      <c r="BW100" s="82" t="s">
        <v>103</v>
      </c>
      <c r="BX100" s="82" t="s">
        <v>4</v>
      </c>
      <c r="CL100" s="82" t="s">
        <v>1</v>
      </c>
      <c r="CM100" s="82" t="s">
        <v>88</v>
      </c>
    </row>
    <row r="101" spans="1:91" s="6" customFormat="1" ht="16.5" customHeight="1">
      <c r="A101" s="73" t="s">
        <v>82</v>
      </c>
      <c r="B101" s="74"/>
      <c r="C101" s="75"/>
      <c r="D101" s="205" t="s">
        <v>104</v>
      </c>
      <c r="E101" s="205"/>
      <c r="F101" s="205"/>
      <c r="G101" s="205"/>
      <c r="H101" s="205"/>
      <c r="I101" s="76"/>
      <c r="J101" s="205" t="s">
        <v>105</v>
      </c>
      <c r="K101" s="205"/>
      <c r="L101" s="205"/>
      <c r="M101" s="205"/>
      <c r="N101" s="205"/>
      <c r="O101" s="205"/>
      <c r="P101" s="205"/>
      <c r="Q101" s="205"/>
      <c r="R101" s="205"/>
      <c r="S101" s="205"/>
      <c r="T101" s="205"/>
      <c r="U101" s="205"/>
      <c r="V101" s="205"/>
      <c r="W101" s="205"/>
      <c r="X101" s="205"/>
      <c r="Y101" s="205"/>
      <c r="Z101" s="205"/>
      <c r="AA101" s="205"/>
      <c r="AB101" s="205"/>
      <c r="AC101" s="205"/>
      <c r="AD101" s="205"/>
      <c r="AE101" s="205"/>
      <c r="AF101" s="205"/>
      <c r="AG101" s="206">
        <f>'SO 05 - Gabionová opěrná ...'!J30</f>
        <v>0</v>
      </c>
      <c r="AH101" s="207"/>
      <c r="AI101" s="207"/>
      <c r="AJ101" s="207"/>
      <c r="AK101" s="207"/>
      <c r="AL101" s="207"/>
      <c r="AM101" s="207"/>
      <c r="AN101" s="206">
        <f t="shared" si="0"/>
        <v>0</v>
      </c>
      <c r="AO101" s="207"/>
      <c r="AP101" s="207"/>
      <c r="AQ101" s="77" t="s">
        <v>85</v>
      </c>
      <c r="AR101" s="74"/>
      <c r="AS101" s="78">
        <v>0</v>
      </c>
      <c r="AT101" s="79">
        <f t="shared" si="1"/>
        <v>0</v>
      </c>
      <c r="AU101" s="80">
        <f>'SO 05 - Gabionová opěrná ...'!P123</f>
        <v>0</v>
      </c>
      <c r="AV101" s="79">
        <f>'SO 05 - Gabionová opěrná ...'!J33</f>
        <v>0</v>
      </c>
      <c r="AW101" s="79">
        <f>'SO 05 - Gabionová opěrná ...'!J34</f>
        <v>0</v>
      </c>
      <c r="AX101" s="79">
        <f>'SO 05 - Gabionová opěrná ...'!J35</f>
        <v>0</v>
      </c>
      <c r="AY101" s="79">
        <f>'SO 05 - Gabionová opěrná ...'!J36</f>
        <v>0</v>
      </c>
      <c r="AZ101" s="79">
        <f>'SO 05 - Gabionová opěrná ...'!F33</f>
        <v>0</v>
      </c>
      <c r="BA101" s="79">
        <f>'SO 05 - Gabionová opěrná ...'!F34</f>
        <v>0</v>
      </c>
      <c r="BB101" s="79">
        <f>'SO 05 - Gabionová opěrná ...'!F35</f>
        <v>0</v>
      </c>
      <c r="BC101" s="79">
        <f>'SO 05 - Gabionová opěrná ...'!F36</f>
        <v>0</v>
      </c>
      <c r="BD101" s="81">
        <f>'SO 05 - Gabionová opěrná ...'!F37</f>
        <v>0</v>
      </c>
      <c r="BT101" s="82" t="s">
        <v>86</v>
      </c>
      <c r="BV101" s="82" t="s">
        <v>80</v>
      </c>
      <c r="BW101" s="82" t="s">
        <v>106</v>
      </c>
      <c r="BX101" s="82" t="s">
        <v>4</v>
      </c>
      <c r="CL101" s="82" t="s">
        <v>1</v>
      </c>
      <c r="CM101" s="82" t="s">
        <v>88</v>
      </c>
    </row>
    <row r="102" spans="1:91" s="6" customFormat="1" ht="16.5" customHeight="1">
      <c r="A102" s="73" t="s">
        <v>82</v>
      </c>
      <c r="B102" s="74"/>
      <c r="C102" s="75"/>
      <c r="D102" s="205" t="s">
        <v>107</v>
      </c>
      <c r="E102" s="205"/>
      <c r="F102" s="205"/>
      <c r="G102" s="205"/>
      <c r="H102" s="205"/>
      <c r="I102" s="76"/>
      <c r="J102" s="205" t="s">
        <v>108</v>
      </c>
      <c r="K102" s="205"/>
      <c r="L102" s="205"/>
      <c r="M102" s="205"/>
      <c r="N102" s="205"/>
      <c r="O102" s="205"/>
      <c r="P102" s="205"/>
      <c r="Q102" s="205"/>
      <c r="R102" s="205"/>
      <c r="S102" s="205"/>
      <c r="T102" s="205"/>
      <c r="U102" s="205"/>
      <c r="V102" s="205"/>
      <c r="W102" s="205"/>
      <c r="X102" s="205"/>
      <c r="Y102" s="205"/>
      <c r="Z102" s="205"/>
      <c r="AA102" s="205"/>
      <c r="AB102" s="205"/>
      <c r="AC102" s="205"/>
      <c r="AD102" s="205"/>
      <c r="AE102" s="205"/>
      <c r="AF102" s="205"/>
      <c r="AG102" s="206">
        <f>'SO 06 - Gabionové opěrné ...'!J30</f>
        <v>0</v>
      </c>
      <c r="AH102" s="207"/>
      <c r="AI102" s="207"/>
      <c r="AJ102" s="207"/>
      <c r="AK102" s="207"/>
      <c r="AL102" s="207"/>
      <c r="AM102" s="207"/>
      <c r="AN102" s="206">
        <f t="shared" si="0"/>
        <v>0</v>
      </c>
      <c r="AO102" s="207"/>
      <c r="AP102" s="207"/>
      <c r="AQ102" s="77" t="s">
        <v>85</v>
      </c>
      <c r="AR102" s="74"/>
      <c r="AS102" s="78">
        <v>0</v>
      </c>
      <c r="AT102" s="79">
        <f t="shared" si="1"/>
        <v>0</v>
      </c>
      <c r="AU102" s="80">
        <f>'SO 06 - Gabionové opěrné ...'!P123</f>
        <v>0</v>
      </c>
      <c r="AV102" s="79">
        <f>'SO 06 - Gabionové opěrné ...'!J33</f>
        <v>0</v>
      </c>
      <c r="AW102" s="79">
        <f>'SO 06 - Gabionové opěrné ...'!J34</f>
        <v>0</v>
      </c>
      <c r="AX102" s="79">
        <f>'SO 06 - Gabionové opěrné ...'!J35</f>
        <v>0</v>
      </c>
      <c r="AY102" s="79">
        <f>'SO 06 - Gabionové opěrné ...'!J36</f>
        <v>0</v>
      </c>
      <c r="AZ102" s="79">
        <f>'SO 06 - Gabionové opěrné ...'!F33</f>
        <v>0</v>
      </c>
      <c r="BA102" s="79">
        <f>'SO 06 - Gabionové opěrné ...'!F34</f>
        <v>0</v>
      </c>
      <c r="BB102" s="79">
        <f>'SO 06 - Gabionové opěrné ...'!F35</f>
        <v>0</v>
      </c>
      <c r="BC102" s="79">
        <f>'SO 06 - Gabionové opěrné ...'!F36</f>
        <v>0</v>
      </c>
      <c r="BD102" s="81">
        <f>'SO 06 - Gabionové opěrné ...'!F37</f>
        <v>0</v>
      </c>
      <c r="BT102" s="82" t="s">
        <v>86</v>
      </c>
      <c r="BV102" s="82" t="s">
        <v>80</v>
      </c>
      <c r="BW102" s="82" t="s">
        <v>109</v>
      </c>
      <c r="BX102" s="82" t="s">
        <v>4</v>
      </c>
      <c r="CL102" s="82" t="s">
        <v>1</v>
      </c>
      <c r="CM102" s="82" t="s">
        <v>88</v>
      </c>
    </row>
    <row r="103" spans="1:91" s="6" customFormat="1" ht="24.75" customHeight="1">
      <c r="A103" s="73" t="s">
        <v>82</v>
      </c>
      <c r="B103" s="74"/>
      <c r="C103" s="75"/>
      <c r="D103" s="205" t="s">
        <v>110</v>
      </c>
      <c r="E103" s="205"/>
      <c r="F103" s="205"/>
      <c r="G103" s="205"/>
      <c r="H103" s="205"/>
      <c r="I103" s="76"/>
      <c r="J103" s="205" t="s">
        <v>111</v>
      </c>
      <c r="K103" s="205"/>
      <c r="L103" s="205"/>
      <c r="M103" s="205"/>
      <c r="N103" s="205"/>
      <c r="O103" s="205"/>
      <c r="P103" s="205"/>
      <c r="Q103" s="205"/>
      <c r="R103" s="205"/>
      <c r="S103" s="205"/>
      <c r="T103" s="205"/>
      <c r="U103" s="205"/>
      <c r="V103" s="205"/>
      <c r="W103" s="205"/>
      <c r="X103" s="205"/>
      <c r="Y103" s="205"/>
      <c r="Z103" s="205"/>
      <c r="AA103" s="205"/>
      <c r="AB103" s="205"/>
      <c r="AC103" s="205"/>
      <c r="AD103" s="205"/>
      <c r="AE103" s="205"/>
      <c r="AF103" s="205"/>
      <c r="AG103" s="206">
        <f>'SO 07 - Gabionové opěrné ...'!J30</f>
        <v>0</v>
      </c>
      <c r="AH103" s="207"/>
      <c r="AI103" s="207"/>
      <c r="AJ103" s="207"/>
      <c r="AK103" s="207"/>
      <c r="AL103" s="207"/>
      <c r="AM103" s="207"/>
      <c r="AN103" s="206">
        <f t="shared" si="0"/>
        <v>0</v>
      </c>
      <c r="AO103" s="207"/>
      <c r="AP103" s="207"/>
      <c r="AQ103" s="77" t="s">
        <v>85</v>
      </c>
      <c r="AR103" s="74"/>
      <c r="AS103" s="83">
        <v>0</v>
      </c>
      <c r="AT103" s="84">
        <f t="shared" si="1"/>
        <v>0</v>
      </c>
      <c r="AU103" s="85">
        <f>'SO 07 - Gabionové opěrné ...'!P130</f>
        <v>0</v>
      </c>
      <c r="AV103" s="84">
        <f>'SO 07 - Gabionové opěrné ...'!J33</f>
        <v>0</v>
      </c>
      <c r="AW103" s="84">
        <f>'SO 07 - Gabionové opěrné ...'!J34</f>
        <v>0</v>
      </c>
      <c r="AX103" s="84">
        <f>'SO 07 - Gabionové opěrné ...'!J35</f>
        <v>0</v>
      </c>
      <c r="AY103" s="84">
        <f>'SO 07 - Gabionové opěrné ...'!J36</f>
        <v>0</v>
      </c>
      <c r="AZ103" s="84">
        <f>'SO 07 - Gabionové opěrné ...'!F33</f>
        <v>0</v>
      </c>
      <c r="BA103" s="84">
        <f>'SO 07 - Gabionové opěrné ...'!F34</f>
        <v>0</v>
      </c>
      <c r="BB103" s="84">
        <f>'SO 07 - Gabionové opěrné ...'!F35</f>
        <v>0</v>
      </c>
      <c r="BC103" s="84">
        <f>'SO 07 - Gabionové opěrné ...'!F36</f>
        <v>0</v>
      </c>
      <c r="BD103" s="86">
        <f>'SO 07 - Gabionové opěrné ...'!F37</f>
        <v>0</v>
      </c>
      <c r="BT103" s="82" t="s">
        <v>86</v>
      </c>
      <c r="BV103" s="82" t="s">
        <v>80</v>
      </c>
      <c r="BW103" s="82" t="s">
        <v>112</v>
      </c>
      <c r="BX103" s="82" t="s">
        <v>4</v>
      </c>
      <c r="CL103" s="82" t="s">
        <v>1</v>
      </c>
      <c r="CM103" s="82" t="s">
        <v>88</v>
      </c>
    </row>
    <row r="104" spans="1:91" s="1" customFormat="1" ht="30" customHeight="1">
      <c r="B104" s="31"/>
      <c r="AR104" s="31"/>
    </row>
    <row r="105" spans="1:91" s="1" customFormat="1" ht="6.95" customHeight="1"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44"/>
      <c r="M105" s="44"/>
      <c r="N105" s="44"/>
      <c r="O105" s="44"/>
      <c r="P105" s="44"/>
      <c r="Q105" s="44"/>
      <c r="R105" s="44"/>
      <c r="S105" s="44"/>
      <c r="T105" s="44"/>
      <c r="U105" s="44"/>
      <c r="V105" s="44"/>
      <c r="W105" s="44"/>
      <c r="X105" s="44"/>
      <c r="Y105" s="44"/>
      <c r="Z105" s="44"/>
      <c r="AA105" s="44"/>
      <c r="AB105" s="44"/>
      <c r="AC105" s="44"/>
      <c r="AD105" s="44"/>
      <c r="AE105" s="44"/>
      <c r="AF105" s="44"/>
      <c r="AG105" s="44"/>
      <c r="AH105" s="44"/>
      <c r="AI105" s="44"/>
      <c r="AJ105" s="44"/>
      <c r="AK105" s="44"/>
      <c r="AL105" s="44"/>
      <c r="AM105" s="44"/>
      <c r="AN105" s="44"/>
      <c r="AO105" s="44"/>
      <c r="AP105" s="44"/>
      <c r="AQ105" s="44"/>
      <c r="AR105" s="31"/>
    </row>
  </sheetData>
  <mergeCells count="7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102:AP102"/>
    <mergeCell ref="AG102:AM102"/>
    <mergeCell ref="D102:H102"/>
    <mergeCell ref="J102:AF102"/>
    <mergeCell ref="AN103:AP103"/>
    <mergeCell ref="AG103:AM103"/>
    <mergeCell ref="D103:H103"/>
    <mergeCell ref="J103:AF103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L85:AO85"/>
    <mergeCell ref="AM87:AN87"/>
    <mergeCell ref="AM89:AP89"/>
    <mergeCell ref="AS89:AT91"/>
    <mergeCell ref="AM90:AP90"/>
  </mergeCells>
  <hyperlinks>
    <hyperlink ref="A95" location="'00 - Vedlejší Rozpočtové ...'!C2" display="/" xr:uid="{00000000-0004-0000-0000-000000000000}"/>
    <hyperlink ref="A96" location="'001 - Přípravné bourací p...'!C2" display="/" xr:uid="{00000000-0004-0000-0000-000001000000}"/>
    <hyperlink ref="A97" location="'SO 01 - Multifunkční hřiště'!C2" display="/" xr:uid="{00000000-0004-0000-0000-000002000000}"/>
    <hyperlink ref="A98" location="'SO 02 - Dětské hřiště'!C2" display="/" xr:uid="{00000000-0004-0000-0000-000003000000}"/>
    <hyperlink ref="A99" location="'SO 03 - Oplocení multifun...'!C2" display="/" xr:uid="{00000000-0004-0000-0000-000004000000}"/>
    <hyperlink ref="A100" location="'SO 04 - Oplocení dětského...'!C2" display="/" xr:uid="{00000000-0004-0000-0000-000005000000}"/>
    <hyperlink ref="A101" location="'SO 05 - Gabionová opěrná ...'!C2" display="/" xr:uid="{00000000-0004-0000-0000-000006000000}"/>
    <hyperlink ref="A102" location="'SO 06 - Gabionové opěrné ...'!C2" display="/" xr:uid="{00000000-0004-0000-0000-000007000000}"/>
    <hyperlink ref="A103" location="'SO 07 - Gabionové opěrné ...'!C2" display="/" xr:uid="{00000000-0004-0000-0000-000008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311"/>
  <sheetViews>
    <sheetView showGridLines="0" tabSelected="1" workbookViewId="0">
      <selection activeCell="F13" sqref="F13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29" t="s">
        <v>5</v>
      </c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6" t="s">
        <v>112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88</v>
      </c>
    </row>
    <row r="4" spans="2:46" ht="24.95" customHeight="1">
      <c r="B4" s="19"/>
      <c r="D4" s="20" t="s">
        <v>113</v>
      </c>
      <c r="L4" s="19"/>
      <c r="M4" s="87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30" t="str">
        <f>'Rekapitulace stavby'!K6</f>
        <v>Sportoviště Zátišská-1.Etapa Rekonstrukce</v>
      </c>
      <c r="F7" s="231"/>
      <c r="G7" s="231"/>
      <c r="H7" s="231"/>
      <c r="L7" s="19"/>
    </row>
    <row r="8" spans="2:46" s="1" customFormat="1" ht="12" customHeight="1">
      <c r="B8" s="31"/>
      <c r="D8" s="26" t="s">
        <v>114</v>
      </c>
      <c r="L8" s="31"/>
    </row>
    <row r="9" spans="2:46" s="1" customFormat="1" ht="30" customHeight="1">
      <c r="B9" s="31"/>
      <c r="E9" s="191" t="s">
        <v>709</v>
      </c>
      <c r="F9" s="232"/>
      <c r="G9" s="232"/>
      <c r="H9" s="232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947</v>
      </c>
      <c r="I12" s="26" t="s">
        <v>21</v>
      </c>
      <c r="J12" s="51" t="str">
        <f>'Rekapitulace stavby'!AN8</f>
        <v>6. 5. 2025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23</v>
      </c>
      <c r="I14" s="26" t="s">
        <v>24</v>
      </c>
      <c r="J14" s="24" t="s">
        <v>25</v>
      </c>
      <c r="L14" s="31"/>
    </row>
    <row r="15" spans="2:46" s="1" customFormat="1" ht="18" customHeight="1">
      <c r="B15" s="31"/>
      <c r="E15" s="24" t="s">
        <v>26</v>
      </c>
      <c r="I15" s="26" t="s">
        <v>27</v>
      </c>
      <c r="J15" s="24" t="s">
        <v>1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28</v>
      </c>
      <c r="I17" s="26" t="s">
        <v>24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33" t="str">
        <f>'Rekapitulace stavby'!E14</f>
        <v>Vyplň údaj</v>
      </c>
      <c r="F18" s="213"/>
      <c r="G18" s="213"/>
      <c r="H18" s="213"/>
      <c r="I18" s="26" t="s">
        <v>27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30</v>
      </c>
      <c r="I20" s="26" t="s">
        <v>24</v>
      </c>
      <c r="J20" s="24" t="s">
        <v>31</v>
      </c>
      <c r="L20" s="31"/>
    </row>
    <row r="21" spans="2:12" s="1" customFormat="1" ht="18" customHeight="1">
      <c r="B21" s="31"/>
      <c r="E21" s="24" t="s">
        <v>32</v>
      </c>
      <c r="I21" s="26" t="s">
        <v>27</v>
      </c>
      <c r="J21" s="24" t="s">
        <v>1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34</v>
      </c>
      <c r="I23" s="26" t="s">
        <v>24</v>
      </c>
      <c r="J23" s="24" t="s">
        <v>1</v>
      </c>
      <c r="L23" s="31"/>
    </row>
    <row r="24" spans="2:12" s="1" customFormat="1" ht="18" customHeight="1">
      <c r="B24" s="31"/>
      <c r="E24" s="24" t="s">
        <v>35</v>
      </c>
      <c r="I24" s="26" t="s">
        <v>27</v>
      </c>
      <c r="J24" s="24" t="s">
        <v>1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36</v>
      </c>
      <c r="L26" s="31"/>
    </row>
    <row r="27" spans="2:12" s="7" customFormat="1" ht="143.25" customHeight="1">
      <c r="B27" s="88"/>
      <c r="E27" s="218" t="s">
        <v>116</v>
      </c>
      <c r="F27" s="218"/>
      <c r="G27" s="218"/>
      <c r="H27" s="218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38</v>
      </c>
      <c r="J30" s="65">
        <f>ROUND(J130,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40</v>
      </c>
      <c r="I32" s="34" t="s">
        <v>39</v>
      </c>
      <c r="J32" s="34" t="s">
        <v>41</v>
      </c>
      <c r="L32" s="31"/>
    </row>
    <row r="33" spans="2:12" s="1" customFormat="1" ht="14.45" customHeight="1">
      <c r="B33" s="31"/>
      <c r="D33" s="54" t="s">
        <v>42</v>
      </c>
      <c r="E33" s="26" t="s">
        <v>43</v>
      </c>
      <c r="F33" s="90">
        <f>ROUND((SUM(BE130:BE310)),  2)</f>
        <v>0</v>
      </c>
      <c r="I33" s="91">
        <v>0.21</v>
      </c>
      <c r="J33" s="90">
        <f>ROUND(((SUM(BE130:BE310))*I33),  2)</f>
        <v>0</v>
      </c>
      <c r="L33" s="31"/>
    </row>
    <row r="34" spans="2:12" s="1" customFormat="1" ht="14.45" customHeight="1">
      <c r="B34" s="31"/>
      <c r="E34" s="26" t="s">
        <v>44</v>
      </c>
      <c r="F34" s="90">
        <f>ROUND((SUM(BF130:BF310)),  2)</f>
        <v>0</v>
      </c>
      <c r="I34" s="91">
        <v>0.12</v>
      </c>
      <c r="J34" s="90">
        <f>ROUND(((SUM(BF130:BF310))*I34),  2)</f>
        <v>0</v>
      </c>
      <c r="L34" s="31"/>
    </row>
    <row r="35" spans="2:12" s="1" customFormat="1" ht="14.45" hidden="1" customHeight="1">
      <c r="B35" s="31"/>
      <c r="E35" s="26" t="s">
        <v>45</v>
      </c>
      <c r="F35" s="90">
        <f>ROUND((SUM(BG130:BG310)),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46</v>
      </c>
      <c r="F36" s="90">
        <f>ROUND((SUM(BH130:BH310)),  2)</f>
        <v>0</v>
      </c>
      <c r="I36" s="91">
        <v>0.12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47</v>
      </c>
      <c r="F37" s="90">
        <f>ROUND((SUM(BI130:BI310)),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48</v>
      </c>
      <c r="E39" s="56"/>
      <c r="F39" s="56"/>
      <c r="G39" s="94" t="s">
        <v>49</v>
      </c>
      <c r="H39" s="95" t="s">
        <v>50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51</v>
      </c>
      <c r="E50" s="41"/>
      <c r="F50" s="41"/>
      <c r="G50" s="40" t="s">
        <v>52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53</v>
      </c>
      <c r="E61" s="33"/>
      <c r="F61" s="98" t="s">
        <v>54</v>
      </c>
      <c r="G61" s="42" t="s">
        <v>53</v>
      </c>
      <c r="H61" s="33"/>
      <c r="I61" s="33"/>
      <c r="J61" s="99" t="s">
        <v>54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55</v>
      </c>
      <c r="E65" s="41"/>
      <c r="F65" s="41"/>
      <c r="G65" s="40" t="s">
        <v>56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53</v>
      </c>
      <c r="E76" s="33"/>
      <c r="F76" s="98" t="s">
        <v>54</v>
      </c>
      <c r="G76" s="42" t="s">
        <v>53</v>
      </c>
      <c r="H76" s="33"/>
      <c r="I76" s="33"/>
      <c r="J76" s="99" t="s">
        <v>54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117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30" t="str">
        <f>E7</f>
        <v>Sportoviště Zátišská-1.Etapa Rekonstrukce</v>
      </c>
      <c r="F85" s="231"/>
      <c r="G85" s="231"/>
      <c r="H85" s="231"/>
      <c r="L85" s="31"/>
    </row>
    <row r="86" spans="2:47" s="1" customFormat="1" ht="12" customHeight="1">
      <c r="B86" s="31"/>
      <c r="C86" s="26" t="s">
        <v>114</v>
      </c>
      <c r="L86" s="31"/>
    </row>
    <row r="87" spans="2:47" s="1" customFormat="1" ht="30" customHeight="1">
      <c r="B87" s="31"/>
      <c r="E87" s="191" t="str">
        <f>E9</f>
        <v>SO 07 - Gabionové opěrné zdi ( lavičky - dubové fošny ) a přilehlé terení úpravy</v>
      </c>
      <c r="F87" s="232"/>
      <c r="G87" s="232"/>
      <c r="H87" s="232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>Parc. č. 4045/2 a 4054/15 v k.ú. Modřany, Praha 12</v>
      </c>
      <c r="I89" s="26" t="s">
        <v>21</v>
      </c>
      <c r="J89" s="51" t="str">
        <f>IF(J12="","",J12)</f>
        <v>6. 5. 2025</v>
      </c>
      <c r="L89" s="31"/>
    </row>
    <row r="90" spans="2:47" s="1" customFormat="1" ht="6.95" customHeight="1">
      <c r="B90" s="31"/>
      <c r="L90" s="31"/>
    </row>
    <row r="91" spans="2:47" s="1" customFormat="1" ht="40.15" customHeight="1">
      <c r="B91" s="31"/>
      <c r="C91" s="26" t="s">
        <v>23</v>
      </c>
      <c r="F91" s="24" t="str">
        <f>E15</f>
        <v>MČ Praha 12, Generála Šišky 2375/6,Praha 4,Modřany</v>
      </c>
      <c r="I91" s="26" t="s">
        <v>30</v>
      </c>
      <c r="J91" s="29" t="str">
        <f>E21</f>
        <v>Ing.arch. Jan Mudra,Holoubkov 81,338 01 Holoubkov</v>
      </c>
      <c r="L91" s="31"/>
    </row>
    <row r="92" spans="2:47" s="1" customFormat="1" ht="15.2" customHeight="1">
      <c r="B92" s="31"/>
      <c r="C92" s="26" t="s">
        <v>28</v>
      </c>
      <c r="F92" s="24" t="str">
        <f>IF(E18="","",E18)</f>
        <v>Vyplň údaj</v>
      </c>
      <c r="I92" s="26" t="s">
        <v>34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118</v>
      </c>
      <c r="D94" s="92"/>
      <c r="E94" s="92"/>
      <c r="F94" s="92"/>
      <c r="G94" s="92"/>
      <c r="H94" s="92"/>
      <c r="I94" s="92"/>
      <c r="J94" s="101" t="s">
        <v>119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120</v>
      </c>
      <c r="J96" s="65">
        <f>J130</f>
        <v>0</v>
      </c>
      <c r="L96" s="31"/>
      <c r="AU96" s="16" t="s">
        <v>121</v>
      </c>
    </row>
    <row r="97" spans="2:12" s="8" customFormat="1" ht="24.95" customHeight="1">
      <c r="B97" s="103"/>
      <c r="D97" s="104" t="s">
        <v>194</v>
      </c>
      <c r="E97" s="105"/>
      <c r="F97" s="105"/>
      <c r="G97" s="105"/>
      <c r="H97" s="105"/>
      <c r="I97" s="105"/>
      <c r="J97" s="106">
        <f>J131</f>
        <v>0</v>
      </c>
      <c r="L97" s="103"/>
    </row>
    <row r="98" spans="2:12" s="9" customFormat="1" ht="19.899999999999999" customHeight="1">
      <c r="B98" s="107"/>
      <c r="D98" s="108" t="s">
        <v>195</v>
      </c>
      <c r="E98" s="109"/>
      <c r="F98" s="109"/>
      <c r="G98" s="109"/>
      <c r="H98" s="109"/>
      <c r="I98" s="109"/>
      <c r="J98" s="110">
        <f>J132</f>
        <v>0</v>
      </c>
      <c r="L98" s="107"/>
    </row>
    <row r="99" spans="2:12" s="9" customFormat="1" ht="19.899999999999999" customHeight="1">
      <c r="B99" s="107"/>
      <c r="D99" s="108" t="s">
        <v>393</v>
      </c>
      <c r="E99" s="109"/>
      <c r="F99" s="109"/>
      <c r="G99" s="109"/>
      <c r="H99" s="109"/>
      <c r="I99" s="109"/>
      <c r="J99" s="110">
        <f>J174</f>
        <v>0</v>
      </c>
      <c r="L99" s="107"/>
    </row>
    <row r="100" spans="2:12" s="9" customFormat="1" ht="19.899999999999999" customHeight="1">
      <c r="B100" s="107"/>
      <c r="D100" s="108" t="s">
        <v>508</v>
      </c>
      <c r="E100" s="109"/>
      <c r="F100" s="109"/>
      <c r="G100" s="109"/>
      <c r="H100" s="109"/>
      <c r="I100" s="109"/>
      <c r="J100" s="110">
        <f>J205</f>
        <v>0</v>
      </c>
      <c r="L100" s="107"/>
    </row>
    <row r="101" spans="2:12" s="9" customFormat="1" ht="19.899999999999999" customHeight="1">
      <c r="B101" s="107"/>
      <c r="D101" s="108" t="s">
        <v>710</v>
      </c>
      <c r="E101" s="109"/>
      <c r="F101" s="109"/>
      <c r="G101" s="109"/>
      <c r="H101" s="109"/>
      <c r="I101" s="109"/>
      <c r="J101" s="110">
        <f>J223</f>
        <v>0</v>
      </c>
      <c r="L101" s="107"/>
    </row>
    <row r="102" spans="2:12" s="9" customFormat="1" ht="19.899999999999999" customHeight="1">
      <c r="B102" s="107"/>
      <c r="D102" s="108" t="s">
        <v>270</v>
      </c>
      <c r="E102" s="109"/>
      <c r="F102" s="109"/>
      <c r="G102" s="109"/>
      <c r="H102" s="109"/>
      <c r="I102" s="109"/>
      <c r="J102" s="110">
        <f>J242</f>
        <v>0</v>
      </c>
      <c r="L102" s="107"/>
    </row>
    <row r="103" spans="2:12" s="9" customFormat="1" ht="19.899999999999999" customHeight="1">
      <c r="B103" s="107"/>
      <c r="D103" s="108" t="s">
        <v>196</v>
      </c>
      <c r="E103" s="109"/>
      <c r="F103" s="109"/>
      <c r="G103" s="109"/>
      <c r="H103" s="109"/>
      <c r="I103" s="109"/>
      <c r="J103" s="110">
        <f>J263</f>
        <v>0</v>
      </c>
      <c r="L103" s="107"/>
    </row>
    <row r="104" spans="2:12" s="9" customFormat="1" ht="19.899999999999999" customHeight="1">
      <c r="B104" s="107"/>
      <c r="D104" s="108" t="s">
        <v>273</v>
      </c>
      <c r="E104" s="109"/>
      <c r="F104" s="109"/>
      <c r="G104" s="109"/>
      <c r="H104" s="109"/>
      <c r="I104" s="109"/>
      <c r="J104" s="110">
        <f>J280</f>
        <v>0</v>
      </c>
      <c r="L104" s="107"/>
    </row>
    <row r="105" spans="2:12" s="8" customFormat="1" ht="24.95" customHeight="1">
      <c r="B105" s="103"/>
      <c r="D105" s="104" t="s">
        <v>711</v>
      </c>
      <c r="E105" s="105"/>
      <c r="F105" s="105"/>
      <c r="G105" s="105"/>
      <c r="H105" s="105"/>
      <c r="I105" s="105"/>
      <c r="J105" s="106">
        <f>J282</f>
        <v>0</v>
      </c>
      <c r="L105" s="103"/>
    </row>
    <row r="106" spans="2:12" s="9" customFormat="1" ht="19.899999999999999" customHeight="1">
      <c r="B106" s="107"/>
      <c r="D106" s="108" t="s">
        <v>712</v>
      </c>
      <c r="E106" s="109"/>
      <c r="F106" s="109"/>
      <c r="G106" s="109"/>
      <c r="H106" s="109"/>
      <c r="I106" s="109"/>
      <c r="J106" s="110">
        <f>J283</f>
        <v>0</v>
      </c>
      <c r="L106" s="107"/>
    </row>
    <row r="107" spans="2:12" s="9" customFormat="1" ht="19.899999999999999" customHeight="1">
      <c r="B107" s="107"/>
      <c r="D107" s="108" t="s">
        <v>713</v>
      </c>
      <c r="E107" s="109"/>
      <c r="F107" s="109"/>
      <c r="G107" s="109"/>
      <c r="H107" s="109"/>
      <c r="I107" s="109"/>
      <c r="J107" s="110">
        <f>J287</f>
        <v>0</v>
      </c>
      <c r="L107" s="107"/>
    </row>
    <row r="108" spans="2:12" s="9" customFormat="1" ht="19.899999999999999" customHeight="1">
      <c r="B108" s="107"/>
      <c r="D108" s="108" t="s">
        <v>714</v>
      </c>
      <c r="E108" s="109"/>
      <c r="F108" s="109"/>
      <c r="G108" s="109"/>
      <c r="H108" s="109"/>
      <c r="I108" s="109"/>
      <c r="J108" s="110">
        <f>J297</f>
        <v>0</v>
      </c>
      <c r="L108" s="107"/>
    </row>
    <row r="109" spans="2:12" s="9" customFormat="1" ht="19.899999999999999" customHeight="1">
      <c r="B109" s="107"/>
      <c r="D109" s="108" t="s">
        <v>715</v>
      </c>
      <c r="E109" s="109"/>
      <c r="F109" s="109"/>
      <c r="G109" s="109"/>
      <c r="H109" s="109"/>
      <c r="I109" s="109"/>
      <c r="J109" s="110">
        <f>J302</f>
        <v>0</v>
      </c>
      <c r="L109" s="107"/>
    </row>
    <row r="110" spans="2:12" s="9" customFormat="1" ht="19.899999999999999" customHeight="1">
      <c r="B110" s="107"/>
      <c r="D110" s="108" t="s">
        <v>716</v>
      </c>
      <c r="E110" s="109"/>
      <c r="F110" s="109"/>
      <c r="G110" s="109"/>
      <c r="H110" s="109"/>
      <c r="I110" s="109"/>
      <c r="J110" s="110">
        <f>J307</f>
        <v>0</v>
      </c>
      <c r="L110" s="107"/>
    </row>
    <row r="111" spans="2:12" s="1" customFormat="1" ht="21.75" customHeight="1">
      <c r="B111" s="31"/>
      <c r="L111" s="31"/>
    </row>
    <row r="112" spans="2:12" s="1" customFormat="1" ht="6.95" customHeight="1">
      <c r="B112" s="43"/>
      <c r="C112" s="44"/>
      <c r="D112" s="44"/>
      <c r="E112" s="44"/>
      <c r="F112" s="44"/>
      <c r="G112" s="44"/>
      <c r="H112" s="44"/>
      <c r="I112" s="44"/>
      <c r="J112" s="44"/>
      <c r="K112" s="44"/>
      <c r="L112" s="31"/>
    </row>
    <row r="116" spans="2:12" s="1" customFormat="1" ht="6.95" customHeight="1">
      <c r="B116" s="45"/>
      <c r="C116" s="46"/>
      <c r="D116" s="46"/>
      <c r="E116" s="46"/>
      <c r="F116" s="46"/>
      <c r="G116" s="46"/>
      <c r="H116" s="46"/>
      <c r="I116" s="46"/>
      <c r="J116" s="46"/>
      <c r="K116" s="46"/>
      <c r="L116" s="31"/>
    </row>
    <row r="117" spans="2:12" s="1" customFormat="1" ht="24.95" customHeight="1">
      <c r="B117" s="31"/>
      <c r="C117" s="20" t="s">
        <v>127</v>
      </c>
      <c r="L117" s="31"/>
    </row>
    <row r="118" spans="2:12" s="1" customFormat="1" ht="6.95" customHeight="1">
      <c r="B118" s="31"/>
      <c r="L118" s="31"/>
    </row>
    <row r="119" spans="2:12" s="1" customFormat="1" ht="12" customHeight="1">
      <c r="B119" s="31"/>
      <c r="C119" s="26" t="s">
        <v>16</v>
      </c>
      <c r="L119" s="31"/>
    </row>
    <row r="120" spans="2:12" s="1" customFormat="1" ht="16.5" customHeight="1">
      <c r="B120" s="31"/>
      <c r="E120" s="230" t="str">
        <f>E7</f>
        <v>Sportoviště Zátišská-1.Etapa Rekonstrukce</v>
      </c>
      <c r="F120" s="231"/>
      <c r="G120" s="231"/>
      <c r="H120" s="231"/>
      <c r="L120" s="31"/>
    </row>
    <row r="121" spans="2:12" s="1" customFormat="1" ht="12" customHeight="1">
      <c r="B121" s="31"/>
      <c r="C121" s="26" t="s">
        <v>114</v>
      </c>
      <c r="L121" s="31"/>
    </row>
    <row r="122" spans="2:12" s="1" customFormat="1" ht="30" customHeight="1">
      <c r="B122" s="31"/>
      <c r="E122" s="191" t="str">
        <f>E9</f>
        <v>SO 07 - Gabionové opěrné zdi ( lavičky - dubové fošny ) a přilehlé terení úpravy</v>
      </c>
      <c r="F122" s="232"/>
      <c r="G122" s="232"/>
      <c r="H122" s="232"/>
      <c r="L122" s="31"/>
    </row>
    <row r="123" spans="2:12" s="1" customFormat="1" ht="6.95" customHeight="1">
      <c r="B123" s="31"/>
      <c r="L123" s="31"/>
    </row>
    <row r="124" spans="2:12" s="1" customFormat="1" ht="12" customHeight="1">
      <c r="B124" s="31"/>
      <c r="C124" s="26" t="s">
        <v>20</v>
      </c>
      <c r="F124" s="24" t="str">
        <f>F12</f>
        <v>Parc. č. 4045/2 a 4054/15 v k.ú. Modřany, Praha 12</v>
      </c>
      <c r="I124" s="26" t="s">
        <v>21</v>
      </c>
      <c r="J124" s="51" t="str">
        <f>IF(J12="","",J12)</f>
        <v>6. 5. 2025</v>
      </c>
      <c r="L124" s="31"/>
    </row>
    <row r="125" spans="2:12" s="1" customFormat="1" ht="6.95" customHeight="1">
      <c r="B125" s="31"/>
      <c r="L125" s="31"/>
    </row>
    <row r="126" spans="2:12" s="1" customFormat="1" ht="40.15" customHeight="1">
      <c r="B126" s="31"/>
      <c r="C126" s="26" t="s">
        <v>23</v>
      </c>
      <c r="F126" s="24" t="str">
        <f>E15</f>
        <v>MČ Praha 12, Generála Šišky 2375/6,Praha 4,Modřany</v>
      </c>
      <c r="I126" s="26" t="s">
        <v>30</v>
      </c>
      <c r="J126" s="29" t="str">
        <f>E21</f>
        <v>Ing.arch. Jan Mudra,Holoubkov 81,338 01 Holoubkov</v>
      </c>
      <c r="L126" s="31"/>
    </row>
    <row r="127" spans="2:12" s="1" customFormat="1" ht="15.2" customHeight="1">
      <c r="B127" s="31"/>
      <c r="C127" s="26" t="s">
        <v>28</v>
      </c>
      <c r="F127" s="24" t="str">
        <f>IF(E18="","",E18)</f>
        <v>Vyplň údaj</v>
      </c>
      <c r="I127" s="26" t="s">
        <v>34</v>
      </c>
      <c r="J127" s="29" t="str">
        <f>E24</f>
        <v xml:space="preserve"> </v>
      </c>
      <c r="L127" s="31"/>
    </row>
    <row r="128" spans="2:12" s="1" customFormat="1" ht="10.35" customHeight="1">
      <c r="B128" s="31"/>
      <c r="L128" s="31"/>
    </row>
    <row r="129" spans="2:65" s="10" customFormat="1" ht="29.25" customHeight="1">
      <c r="B129" s="111"/>
      <c r="C129" s="112" t="s">
        <v>128</v>
      </c>
      <c r="D129" s="113" t="s">
        <v>63</v>
      </c>
      <c r="E129" s="113" t="s">
        <v>59</v>
      </c>
      <c r="F129" s="113" t="s">
        <v>60</v>
      </c>
      <c r="G129" s="113" t="s">
        <v>129</v>
      </c>
      <c r="H129" s="113" t="s">
        <v>130</v>
      </c>
      <c r="I129" s="113" t="s">
        <v>131</v>
      </c>
      <c r="J129" s="114" t="s">
        <v>119</v>
      </c>
      <c r="K129" s="115" t="s">
        <v>132</v>
      </c>
      <c r="L129" s="111"/>
      <c r="M129" s="58" t="s">
        <v>1</v>
      </c>
      <c r="N129" s="59" t="s">
        <v>42</v>
      </c>
      <c r="O129" s="59" t="s">
        <v>133</v>
      </c>
      <c r="P129" s="59" t="s">
        <v>134</v>
      </c>
      <c r="Q129" s="59" t="s">
        <v>135</v>
      </c>
      <c r="R129" s="59" t="s">
        <v>136</v>
      </c>
      <c r="S129" s="59" t="s">
        <v>137</v>
      </c>
      <c r="T129" s="60" t="s">
        <v>138</v>
      </c>
    </row>
    <row r="130" spans="2:65" s="1" customFormat="1" ht="22.9" customHeight="1">
      <c r="B130" s="31"/>
      <c r="C130" s="63" t="s">
        <v>139</v>
      </c>
      <c r="J130" s="116">
        <f>BK130</f>
        <v>0</v>
      </c>
      <c r="L130" s="31"/>
      <c r="M130" s="61"/>
      <c r="N130" s="52"/>
      <c r="O130" s="52"/>
      <c r="P130" s="117">
        <f>P131+P282</f>
        <v>0</v>
      </c>
      <c r="Q130" s="52"/>
      <c r="R130" s="117">
        <f>R131+R282</f>
        <v>55.905844740000006</v>
      </c>
      <c r="S130" s="52"/>
      <c r="T130" s="118">
        <f>T131+T282</f>
        <v>0</v>
      </c>
      <c r="AT130" s="16" t="s">
        <v>77</v>
      </c>
      <c r="AU130" s="16" t="s">
        <v>121</v>
      </c>
      <c r="BK130" s="119">
        <f>BK131+BK282</f>
        <v>0</v>
      </c>
    </row>
    <row r="131" spans="2:65" s="11" customFormat="1" ht="25.9" customHeight="1">
      <c r="B131" s="120"/>
      <c r="D131" s="121" t="s">
        <v>77</v>
      </c>
      <c r="E131" s="122" t="s">
        <v>198</v>
      </c>
      <c r="F131" s="122" t="s">
        <v>199</v>
      </c>
      <c r="I131" s="123"/>
      <c r="J131" s="124">
        <f>BK131</f>
        <v>0</v>
      </c>
      <c r="L131" s="120"/>
      <c r="M131" s="125"/>
      <c r="P131" s="126">
        <f>P132+P174+P205+P223+P242+P263+P280</f>
        <v>0</v>
      </c>
      <c r="R131" s="126">
        <f>R132+R174+R205+R223+R242+R263+R280</f>
        <v>54.427138240000005</v>
      </c>
      <c r="T131" s="127">
        <f>T132+T174+T205+T223+T242+T263+T280</f>
        <v>0</v>
      </c>
      <c r="AR131" s="121" t="s">
        <v>86</v>
      </c>
      <c r="AT131" s="128" t="s">
        <v>77</v>
      </c>
      <c r="AU131" s="128" t="s">
        <v>78</v>
      </c>
      <c r="AY131" s="121" t="s">
        <v>142</v>
      </c>
      <c r="BK131" s="129">
        <f>BK132+BK174+BK205+BK223+BK242+BK263+BK280</f>
        <v>0</v>
      </c>
    </row>
    <row r="132" spans="2:65" s="11" customFormat="1" ht="22.9" customHeight="1">
      <c r="B132" s="120"/>
      <c r="D132" s="121" t="s">
        <v>77</v>
      </c>
      <c r="E132" s="130" t="s">
        <v>86</v>
      </c>
      <c r="F132" s="130" t="s">
        <v>200</v>
      </c>
      <c r="I132" s="123"/>
      <c r="J132" s="131">
        <f>BK132</f>
        <v>0</v>
      </c>
      <c r="L132" s="120"/>
      <c r="M132" s="125"/>
      <c r="P132" s="126">
        <f>SUM(P133:P173)</f>
        <v>0</v>
      </c>
      <c r="R132" s="126">
        <f>SUM(R133:R173)</f>
        <v>11.144287500000001</v>
      </c>
      <c r="T132" s="127">
        <f>SUM(T133:T173)</f>
        <v>0</v>
      </c>
      <c r="AR132" s="121" t="s">
        <v>86</v>
      </c>
      <c r="AT132" s="128" t="s">
        <v>77</v>
      </c>
      <c r="AU132" s="128" t="s">
        <v>86</v>
      </c>
      <c r="AY132" s="121" t="s">
        <v>142</v>
      </c>
      <c r="BK132" s="129">
        <f>SUM(BK133:BK173)</f>
        <v>0</v>
      </c>
    </row>
    <row r="133" spans="2:65" s="1" customFormat="1" ht="33" customHeight="1">
      <c r="B133" s="132"/>
      <c r="C133" s="133" t="s">
        <v>86</v>
      </c>
      <c r="D133" s="133" t="s">
        <v>145</v>
      </c>
      <c r="E133" s="134" t="s">
        <v>717</v>
      </c>
      <c r="F133" s="135" t="s">
        <v>718</v>
      </c>
      <c r="G133" s="136" t="s">
        <v>212</v>
      </c>
      <c r="H133" s="137">
        <v>7.625</v>
      </c>
      <c r="I133" s="138"/>
      <c r="J133" s="139">
        <f>ROUND(I133*H133,2)</f>
        <v>0</v>
      </c>
      <c r="K133" s="140"/>
      <c r="L133" s="31"/>
      <c r="M133" s="141" t="s">
        <v>1</v>
      </c>
      <c r="N133" s="142" t="s">
        <v>43</v>
      </c>
      <c r="P133" s="143">
        <f>O133*H133</f>
        <v>0</v>
      </c>
      <c r="Q133" s="143">
        <v>0</v>
      </c>
      <c r="R133" s="143">
        <f>Q133*H133</f>
        <v>0</v>
      </c>
      <c r="S133" s="143">
        <v>0</v>
      </c>
      <c r="T133" s="144">
        <f>S133*H133</f>
        <v>0</v>
      </c>
      <c r="AR133" s="145" t="s">
        <v>164</v>
      </c>
      <c r="AT133" s="145" t="s">
        <v>145</v>
      </c>
      <c r="AU133" s="145" t="s">
        <v>88</v>
      </c>
      <c r="AY133" s="16" t="s">
        <v>142</v>
      </c>
      <c r="BE133" s="146">
        <f>IF(N133="základní",J133,0)</f>
        <v>0</v>
      </c>
      <c r="BF133" s="146">
        <f>IF(N133="snížená",J133,0)</f>
        <v>0</v>
      </c>
      <c r="BG133" s="146">
        <f>IF(N133="zákl. přenesená",J133,0)</f>
        <v>0</v>
      </c>
      <c r="BH133" s="146">
        <f>IF(N133="sníž. přenesená",J133,0)</f>
        <v>0</v>
      </c>
      <c r="BI133" s="146">
        <f>IF(N133="nulová",J133,0)</f>
        <v>0</v>
      </c>
      <c r="BJ133" s="16" t="s">
        <v>86</v>
      </c>
      <c r="BK133" s="146">
        <f>ROUND(I133*H133,2)</f>
        <v>0</v>
      </c>
      <c r="BL133" s="16" t="s">
        <v>164</v>
      </c>
      <c r="BM133" s="145" t="s">
        <v>719</v>
      </c>
    </row>
    <row r="134" spans="2:65" s="13" customFormat="1" ht="11.25">
      <c r="B134" s="163"/>
      <c r="D134" s="147" t="s">
        <v>214</v>
      </c>
      <c r="E134" s="164" t="s">
        <v>1</v>
      </c>
      <c r="F134" s="165" t="s">
        <v>720</v>
      </c>
      <c r="H134" s="166">
        <v>7.625</v>
      </c>
      <c r="I134" s="167"/>
      <c r="L134" s="163"/>
      <c r="M134" s="168"/>
      <c r="T134" s="169"/>
      <c r="AT134" s="164" t="s">
        <v>214</v>
      </c>
      <c r="AU134" s="164" t="s">
        <v>88</v>
      </c>
      <c r="AV134" s="13" t="s">
        <v>88</v>
      </c>
      <c r="AW134" s="13" t="s">
        <v>33</v>
      </c>
      <c r="AX134" s="13" t="s">
        <v>78</v>
      </c>
      <c r="AY134" s="164" t="s">
        <v>142</v>
      </c>
    </row>
    <row r="135" spans="2:65" s="14" customFormat="1" ht="11.25">
      <c r="B135" s="170"/>
      <c r="D135" s="147" t="s">
        <v>214</v>
      </c>
      <c r="E135" s="171" t="s">
        <v>1</v>
      </c>
      <c r="F135" s="172" t="s">
        <v>217</v>
      </c>
      <c r="H135" s="173">
        <v>7.625</v>
      </c>
      <c r="I135" s="174"/>
      <c r="L135" s="170"/>
      <c r="M135" s="175"/>
      <c r="T135" s="176"/>
      <c r="AT135" s="171" t="s">
        <v>214</v>
      </c>
      <c r="AU135" s="171" t="s">
        <v>88</v>
      </c>
      <c r="AV135" s="14" t="s">
        <v>164</v>
      </c>
      <c r="AW135" s="14" t="s">
        <v>33</v>
      </c>
      <c r="AX135" s="14" t="s">
        <v>86</v>
      </c>
      <c r="AY135" s="171" t="s">
        <v>142</v>
      </c>
    </row>
    <row r="136" spans="2:65" s="1" customFormat="1" ht="33" customHeight="1">
      <c r="B136" s="132"/>
      <c r="C136" s="133" t="s">
        <v>88</v>
      </c>
      <c r="D136" s="133" t="s">
        <v>145</v>
      </c>
      <c r="E136" s="134" t="s">
        <v>721</v>
      </c>
      <c r="F136" s="135" t="s">
        <v>722</v>
      </c>
      <c r="G136" s="136" t="s">
        <v>212</v>
      </c>
      <c r="H136" s="137">
        <v>7.625</v>
      </c>
      <c r="I136" s="138"/>
      <c r="J136" s="139">
        <f>ROUND(I136*H136,2)</f>
        <v>0</v>
      </c>
      <c r="K136" s="140"/>
      <c r="L136" s="31"/>
      <c r="M136" s="141" t="s">
        <v>1</v>
      </c>
      <c r="N136" s="142" t="s">
        <v>43</v>
      </c>
      <c r="P136" s="143">
        <f>O136*H136</f>
        <v>0</v>
      </c>
      <c r="Q136" s="143">
        <v>0</v>
      </c>
      <c r="R136" s="143">
        <f>Q136*H136</f>
        <v>0</v>
      </c>
      <c r="S136" s="143">
        <v>0</v>
      </c>
      <c r="T136" s="144">
        <f>S136*H136</f>
        <v>0</v>
      </c>
      <c r="AR136" s="145" t="s">
        <v>164</v>
      </c>
      <c r="AT136" s="145" t="s">
        <v>145</v>
      </c>
      <c r="AU136" s="145" t="s">
        <v>88</v>
      </c>
      <c r="AY136" s="16" t="s">
        <v>142</v>
      </c>
      <c r="BE136" s="146">
        <f>IF(N136="základní",J136,0)</f>
        <v>0</v>
      </c>
      <c r="BF136" s="146">
        <f>IF(N136="snížená",J136,0)</f>
        <v>0</v>
      </c>
      <c r="BG136" s="146">
        <f>IF(N136="zákl. přenesená",J136,0)</f>
        <v>0</v>
      </c>
      <c r="BH136" s="146">
        <f>IF(N136="sníž. přenesená",J136,0)</f>
        <v>0</v>
      </c>
      <c r="BI136" s="146">
        <f>IF(N136="nulová",J136,0)</f>
        <v>0</v>
      </c>
      <c r="BJ136" s="16" t="s">
        <v>86</v>
      </c>
      <c r="BK136" s="146">
        <f>ROUND(I136*H136,2)</f>
        <v>0</v>
      </c>
      <c r="BL136" s="16" t="s">
        <v>164</v>
      </c>
      <c r="BM136" s="145" t="s">
        <v>723</v>
      </c>
    </row>
    <row r="137" spans="2:65" s="13" customFormat="1" ht="11.25">
      <c r="B137" s="163"/>
      <c r="D137" s="147" t="s">
        <v>214</v>
      </c>
      <c r="E137" s="164" t="s">
        <v>1</v>
      </c>
      <c r="F137" s="165" t="s">
        <v>720</v>
      </c>
      <c r="H137" s="166">
        <v>7.625</v>
      </c>
      <c r="I137" s="167"/>
      <c r="L137" s="163"/>
      <c r="M137" s="168"/>
      <c r="T137" s="169"/>
      <c r="AT137" s="164" t="s">
        <v>214</v>
      </c>
      <c r="AU137" s="164" t="s">
        <v>88</v>
      </c>
      <c r="AV137" s="13" t="s">
        <v>88</v>
      </c>
      <c r="AW137" s="13" t="s">
        <v>33</v>
      </c>
      <c r="AX137" s="13" t="s">
        <v>78</v>
      </c>
      <c r="AY137" s="164" t="s">
        <v>142</v>
      </c>
    </row>
    <row r="138" spans="2:65" s="14" customFormat="1" ht="11.25">
      <c r="B138" s="170"/>
      <c r="D138" s="147" t="s">
        <v>214</v>
      </c>
      <c r="E138" s="171" t="s">
        <v>1</v>
      </c>
      <c r="F138" s="172" t="s">
        <v>217</v>
      </c>
      <c r="H138" s="173">
        <v>7.625</v>
      </c>
      <c r="I138" s="174"/>
      <c r="L138" s="170"/>
      <c r="M138" s="175"/>
      <c r="T138" s="176"/>
      <c r="AT138" s="171" t="s">
        <v>214</v>
      </c>
      <c r="AU138" s="171" t="s">
        <v>88</v>
      </c>
      <c r="AV138" s="14" t="s">
        <v>164</v>
      </c>
      <c r="AW138" s="14" t="s">
        <v>33</v>
      </c>
      <c r="AX138" s="14" t="s">
        <v>86</v>
      </c>
      <c r="AY138" s="171" t="s">
        <v>142</v>
      </c>
    </row>
    <row r="139" spans="2:65" s="1" customFormat="1" ht="24.2" customHeight="1">
      <c r="B139" s="132"/>
      <c r="C139" s="133" t="s">
        <v>157</v>
      </c>
      <c r="D139" s="133" t="s">
        <v>145</v>
      </c>
      <c r="E139" s="134" t="s">
        <v>613</v>
      </c>
      <c r="F139" s="135" t="s">
        <v>614</v>
      </c>
      <c r="G139" s="136" t="s">
        <v>207</v>
      </c>
      <c r="H139" s="137">
        <v>24.8</v>
      </c>
      <c r="I139" s="138"/>
      <c r="J139" s="139">
        <f>ROUND(I139*H139,2)</f>
        <v>0</v>
      </c>
      <c r="K139" s="140"/>
      <c r="L139" s="31"/>
      <c r="M139" s="141" t="s">
        <v>1</v>
      </c>
      <c r="N139" s="142" t="s">
        <v>43</v>
      </c>
      <c r="P139" s="143">
        <f>O139*H139</f>
        <v>0</v>
      </c>
      <c r="Q139" s="143">
        <v>0</v>
      </c>
      <c r="R139" s="143">
        <f>Q139*H139</f>
        <v>0</v>
      </c>
      <c r="S139" s="143">
        <v>0</v>
      </c>
      <c r="T139" s="144">
        <f>S139*H139</f>
        <v>0</v>
      </c>
      <c r="AR139" s="145" t="s">
        <v>164</v>
      </c>
      <c r="AT139" s="145" t="s">
        <v>145</v>
      </c>
      <c r="AU139" s="145" t="s">
        <v>88</v>
      </c>
      <c r="AY139" s="16" t="s">
        <v>142</v>
      </c>
      <c r="BE139" s="146">
        <f>IF(N139="základní",J139,0)</f>
        <v>0</v>
      </c>
      <c r="BF139" s="146">
        <f>IF(N139="snížená",J139,0)</f>
        <v>0</v>
      </c>
      <c r="BG139" s="146">
        <f>IF(N139="zákl. přenesená",J139,0)</f>
        <v>0</v>
      </c>
      <c r="BH139" s="146">
        <f>IF(N139="sníž. přenesená",J139,0)</f>
        <v>0</v>
      </c>
      <c r="BI139" s="146">
        <f>IF(N139="nulová",J139,0)</f>
        <v>0</v>
      </c>
      <c r="BJ139" s="16" t="s">
        <v>86</v>
      </c>
      <c r="BK139" s="146">
        <f>ROUND(I139*H139,2)</f>
        <v>0</v>
      </c>
      <c r="BL139" s="16" t="s">
        <v>164</v>
      </c>
      <c r="BM139" s="145" t="s">
        <v>724</v>
      </c>
    </row>
    <row r="140" spans="2:65" s="13" customFormat="1" ht="11.25">
      <c r="B140" s="163"/>
      <c r="D140" s="147" t="s">
        <v>214</v>
      </c>
      <c r="E140" s="164" t="s">
        <v>1</v>
      </c>
      <c r="F140" s="165" t="s">
        <v>725</v>
      </c>
      <c r="H140" s="166">
        <v>24.8</v>
      </c>
      <c r="I140" s="167"/>
      <c r="L140" s="163"/>
      <c r="M140" s="168"/>
      <c r="T140" s="169"/>
      <c r="AT140" s="164" t="s">
        <v>214</v>
      </c>
      <c r="AU140" s="164" t="s">
        <v>88</v>
      </c>
      <c r="AV140" s="13" t="s">
        <v>88</v>
      </c>
      <c r="AW140" s="13" t="s">
        <v>33</v>
      </c>
      <c r="AX140" s="13" t="s">
        <v>78</v>
      </c>
      <c r="AY140" s="164" t="s">
        <v>142</v>
      </c>
    </row>
    <row r="141" spans="2:65" s="14" customFormat="1" ht="11.25">
      <c r="B141" s="170"/>
      <c r="D141" s="147" t="s">
        <v>214</v>
      </c>
      <c r="E141" s="171" t="s">
        <v>1</v>
      </c>
      <c r="F141" s="172" t="s">
        <v>217</v>
      </c>
      <c r="H141" s="173">
        <v>24.8</v>
      </c>
      <c r="I141" s="174"/>
      <c r="L141" s="170"/>
      <c r="M141" s="175"/>
      <c r="T141" s="176"/>
      <c r="AT141" s="171" t="s">
        <v>214</v>
      </c>
      <c r="AU141" s="171" t="s">
        <v>88</v>
      </c>
      <c r="AV141" s="14" t="s">
        <v>164</v>
      </c>
      <c r="AW141" s="14" t="s">
        <v>33</v>
      </c>
      <c r="AX141" s="14" t="s">
        <v>86</v>
      </c>
      <c r="AY141" s="171" t="s">
        <v>142</v>
      </c>
    </row>
    <row r="142" spans="2:65" s="1" customFormat="1" ht="24.2" customHeight="1">
      <c r="B142" s="132"/>
      <c r="C142" s="133" t="s">
        <v>164</v>
      </c>
      <c r="D142" s="133" t="s">
        <v>145</v>
      </c>
      <c r="E142" s="134" t="s">
        <v>401</v>
      </c>
      <c r="F142" s="135" t="s">
        <v>402</v>
      </c>
      <c r="G142" s="136" t="s">
        <v>212</v>
      </c>
      <c r="H142" s="137">
        <v>1.5</v>
      </c>
      <c r="I142" s="138"/>
      <c r="J142" s="139">
        <f>ROUND(I142*H142,2)</f>
        <v>0</v>
      </c>
      <c r="K142" s="140"/>
      <c r="L142" s="31"/>
      <c r="M142" s="141" t="s">
        <v>1</v>
      </c>
      <c r="N142" s="142" t="s">
        <v>43</v>
      </c>
      <c r="P142" s="143">
        <f>O142*H142</f>
        <v>0</v>
      </c>
      <c r="Q142" s="143">
        <v>0</v>
      </c>
      <c r="R142" s="143">
        <f>Q142*H142</f>
        <v>0</v>
      </c>
      <c r="S142" s="143">
        <v>0</v>
      </c>
      <c r="T142" s="144">
        <f>S142*H142</f>
        <v>0</v>
      </c>
      <c r="AR142" s="145" t="s">
        <v>164</v>
      </c>
      <c r="AT142" s="145" t="s">
        <v>145</v>
      </c>
      <c r="AU142" s="145" t="s">
        <v>88</v>
      </c>
      <c r="AY142" s="16" t="s">
        <v>142</v>
      </c>
      <c r="BE142" s="146">
        <f>IF(N142="základní",J142,0)</f>
        <v>0</v>
      </c>
      <c r="BF142" s="146">
        <f>IF(N142="snížená",J142,0)</f>
        <v>0</v>
      </c>
      <c r="BG142" s="146">
        <f>IF(N142="zákl. přenesená",J142,0)</f>
        <v>0</v>
      </c>
      <c r="BH142" s="146">
        <f>IF(N142="sníž. přenesená",J142,0)</f>
        <v>0</v>
      </c>
      <c r="BI142" s="146">
        <f>IF(N142="nulová",J142,0)</f>
        <v>0</v>
      </c>
      <c r="BJ142" s="16" t="s">
        <v>86</v>
      </c>
      <c r="BK142" s="146">
        <f>ROUND(I142*H142,2)</f>
        <v>0</v>
      </c>
      <c r="BL142" s="16" t="s">
        <v>164</v>
      </c>
      <c r="BM142" s="145" t="s">
        <v>726</v>
      </c>
    </row>
    <row r="143" spans="2:65" s="13" customFormat="1" ht="11.25">
      <c r="B143" s="163"/>
      <c r="D143" s="147" t="s">
        <v>214</v>
      </c>
      <c r="E143" s="164" t="s">
        <v>1</v>
      </c>
      <c r="F143" s="165" t="s">
        <v>727</v>
      </c>
      <c r="H143" s="166">
        <v>1.5</v>
      </c>
      <c r="I143" s="167"/>
      <c r="L143" s="163"/>
      <c r="M143" s="168"/>
      <c r="T143" s="169"/>
      <c r="AT143" s="164" t="s">
        <v>214</v>
      </c>
      <c r="AU143" s="164" t="s">
        <v>88</v>
      </c>
      <c r="AV143" s="13" t="s">
        <v>88</v>
      </c>
      <c r="AW143" s="13" t="s">
        <v>33</v>
      </c>
      <c r="AX143" s="13" t="s">
        <v>78</v>
      </c>
      <c r="AY143" s="164" t="s">
        <v>142</v>
      </c>
    </row>
    <row r="144" spans="2:65" s="14" customFormat="1" ht="11.25">
      <c r="B144" s="170"/>
      <c r="D144" s="147" t="s">
        <v>214</v>
      </c>
      <c r="E144" s="171" t="s">
        <v>1</v>
      </c>
      <c r="F144" s="172" t="s">
        <v>217</v>
      </c>
      <c r="H144" s="173">
        <v>1.5</v>
      </c>
      <c r="I144" s="174"/>
      <c r="L144" s="170"/>
      <c r="M144" s="175"/>
      <c r="T144" s="176"/>
      <c r="AT144" s="171" t="s">
        <v>214</v>
      </c>
      <c r="AU144" s="171" t="s">
        <v>88</v>
      </c>
      <c r="AV144" s="14" t="s">
        <v>164</v>
      </c>
      <c r="AW144" s="14" t="s">
        <v>33</v>
      </c>
      <c r="AX144" s="14" t="s">
        <v>86</v>
      </c>
      <c r="AY144" s="171" t="s">
        <v>142</v>
      </c>
    </row>
    <row r="145" spans="2:65" s="1" customFormat="1" ht="33" customHeight="1">
      <c r="B145" s="132"/>
      <c r="C145" s="133" t="s">
        <v>163</v>
      </c>
      <c r="D145" s="133" t="s">
        <v>145</v>
      </c>
      <c r="E145" s="134" t="s">
        <v>621</v>
      </c>
      <c r="F145" s="135" t="s">
        <v>622</v>
      </c>
      <c r="G145" s="136" t="s">
        <v>212</v>
      </c>
      <c r="H145" s="137">
        <v>3.056</v>
      </c>
      <c r="I145" s="138"/>
      <c r="J145" s="139">
        <f>ROUND(I145*H145,2)</f>
        <v>0</v>
      </c>
      <c r="K145" s="140"/>
      <c r="L145" s="31"/>
      <c r="M145" s="141" t="s">
        <v>1</v>
      </c>
      <c r="N145" s="142" t="s">
        <v>43</v>
      </c>
      <c r="P145" s="143">
        <f>O145*H145</f>
        <v>0</v>
      </c>
      <c r="Q145" s="143">
        <v>0</v>
      </c>
      <c r="R145" s="143">
        <f>Q145*H145</f>
        <v>0</v>
      </c>
      <c r="S145" s="143">
        <v>0</v>
      </c>
      <c r="T145" s="144">
        <f>S145*H145</f>
        <v>0</v>
      </c>
      <c r="AR145" s="145" t="s">
        <v>164</v>
      </c>
      <c r="AT145" s="145" t="s">
        <v>145</v>
      </c>
      <c r="AU145" s="145" t="s">
        <v>88</v>
      </c>
      <c r="AY145" s="16" t="s">
        <v>142</v>
      </c>
      <c r="BE145" s="146">
        <f>IF(N145="základní",J145,0)</f>
        <v>0</v>
      </c>
      <c r="BF145" s="146">
        <f>IF(N145="snížená",J145,0)</f>
        <v>0</v>
      </c>
      <c r="BG145" s="146">
        <f>IF(N145="zákl. přenesená",J145,0)</f>
        <v>0</v>
      </c>
      <c r="BH145" s="146">
        <f>IF(N145="sníž. přenesená",J145,0)</f>
        <v>0</v>
      </c>
      <c r="BI145" s="146">
        <f>IF(N145="nulová",J145,0)</f>
        <v>0</v>
      </c>
      <c r="BJ145" s="16" t="s">
        <v>86</v>
      </c>
      <c r="BK145" s="146">
        <f>ROUND(I145*H145,2)</f>
        <v>0</v>
      </c>
      <c r="BL145" s="16" t="s">
        <v>164</v>
      </c>
      <c r="BM145" s="145" t="s">
        <v>728</v>
      </c>
    </row>
    <row r="146" spans="2:65" s="13" customFormat="1" ht="11.25">
      <c r="B146" s="163"/>
      <c r="D146" s="147" t="s">
        <v>214</v>
      </c>
      <c r="E146" s="164" t="s">
        <v>1</v>
      </c>
      <c r="F146" s="165" t="s">
        <v>729</v>
      </c>
      <c r="H146" s="166">
        <v>1.196</v>
      </c>
      <c r="I146" s="167"/>
      <c r="L146" s="163"/>
      <c r="M146" s="168"/>
      <c r="T146" s="169"/>
      <c r="AT146" s="164" t="s">
        <v>214</v>
      </c>
      <c r="AU146" s="164" t="s">
        <v>88</v>
      </c>
      <c r="AV146" s="13" t="s">
        <v>88</v>
      </c>
      <c r="AW146" s="13" t="s">
        <v>33</v>
      </c>
      <c r="AX146" s="13" t="s">
        <v>78</v>
      </c>
      <c r="AY146" s="164" t="s">
        <v>142</v>
      </c>
    </row>
    <row r="147" spans="2:65" s="13" customFormat="1" ht="11.25">
      <c r="B147" s="163"/>
      <c r="D147" s="147" t="s">
        <v>214</v>
      </c>
      <c r="E147" s="164" t="s">
        <v>1</v>
      </c>
      <c r="F147" s="165" t="s">
        <v>730</v>
      </c>
      <c r="H147" s="166">
        <v>1.86</v>
      </c>
      <c r="I147" s="167"/>
      <c r="L147" s="163"/>
      <c r="M147" s="168"/>
      <c r="T147" s="169"/>
      <c r="AT147" s="164" t="s">
        <v>214</v>
      </c>
      <c r="AU147" s="164" t="s">
        <v>88</v>
      </c>
      <c r="AV147" s="13" t="s">
        <v>88</v>
      </c>
      <c r="AW147" s="13" t="s">
        <v>33</v>
      </c>
      <c r="AX147" s="13" t="s">
        <v>78</v>
      </c>
      <c r="AY147" s="164" t="s">
        <v>142</v>
      </c>
    </row>
    <row r="148" spans="2:65" s="14" customFormat="1" ht="11.25">
      <c r="B148" s="170"/>
      <c r="D148" s="147" t="s">
        <v>214</v>
      </c>
      <c r="E148" s="171" t="s">
        <v>1</v>
      </c>
      <c r="F148" s="172" t="s">
        <v>217</v>
      </c>
      <c r="H148" s="173">
        <v>3.056</v>
      </c>
      <c r="I148" s="174"/>
      <c r="L148" s="170"/>
      <c r="M148" s="175"/>
      <c r="T148" s="176"/>
      <c r="AT148" s="171" t="s">
        <v>214</v>
      </c>
      <c r="AU148" s="171" t="s">
        <v>88</v>
      </c>
      <c r="AV148" s="14" t="s">
        <v>164</v>
      </c>
      <c r="AW148" s="14" t="s">
        <v>33</v>
      </c>
      <c r="AX148" s="14" t="s">
        <v>86</v>
      </c>
      <c r="AY148" s="171" t="s">
        <v>142</v>
      </c>
    </row>
    <row r="149" spans="2:65" s="1" customFormat="1" ht="24.2" customHeight="1">
      <c r="B149" s="132"/>
      <c r="C149" s="133" t="s">
        <v>175</v>
      </c>
      <c r="D149" s="133" t="s">
        <v>145</v>
      </c>
      <c r="E149" s="134" t="s">
        <v>281</v>
      </c>
      <c r="F149" s="135" t="s">
        <v>282</v>
      </c>
      <c r="G149" s="136" t="s">
        <v>212</v>
      </c>
      <c r="H149" s="137">
        <v>21.03</v>
      </c>
      <c r="I149" s="138"/>
      <c r="J149" s="139">
        <f>ROUND(I149*H149,2)</f>
        <v>0</v>
      </c>
      <c r="K149" s="140"/>
      <c r="L149" s="31"/>
      <c r="M149" s="141" t="s">
        <v>1</v>
      </c>
      <c r="N149" s="142" t="s">
        <v>43</v>
      </c>
      <c r="P149" s="143">
        <f>O149*H149</f>
        <v>0</v>
      </c>
      <c r="Q149" s="143">
        <v>0</v>
      </c>
      <c r="R149" s="143">
        <f>Q149*H149</f>
        <v>0</v>
      </c>
      <c r="S149" s="143">
        <v>0</v>
      </c>
      <c r="T149" s="144">
        <f>S149*H149</f>
        <v>0</v>
      </c>
      <c r="AR149" s="145" t="s">
        <v>164</v>
      </c>
      <c r="AT149" s="145" t="s">
        <v>145</v>
      </c>
      <c r="AU149" s="145" t="s">
        <v>88</v>
      </c>
      <c r="AY149" s="16" t="s">
        <v>142</v>
      </c>
      <c r="BE149" s="146">
        <f>IF(N149="základní",J149,0)</f>
        <v>0</v>
      </c>
      <c r="BF149" s="146">
        <f>IF(N149="snížená",J149,0)</f>
        <v>0</v>
      </c>
      <c r="BG149" s="146">
        <f>IF(N149="zákl. přenesená",J149,0)</f>
        <v>0</v>
      </c>
      <c r="BH149" s="146">
        <f>IF(N149="sníž. přenesená",J149,0)</f>
        <v>0</v>
      </c>
      <c r="BI149" s="146">
        <f>IF(N149="nulová",J149,0)</f>
        <v>0</v>
      </c>
      <c r="BJ149" s="16" t="s">
        <v>86</v>
      </c>
      <c r="BK149" s="146">
        <f>ROUND(I149*H149,2)</f>
        <v>0</v>
      </c>
      <c r="BL149" s="16" t="s">
        <v>164</v>
      </c>
      <c r="BM149" s="145" t="s">
        <v>731</v>
      </c>
    </row>
    <row r="150" spans="2:65" s="13" customFormat="1" ht="11.25">
      <c r="B150" s="163"/>
      <c r="D150" s="147" t="s">
        <v>214</v>
      </c>
      <c r="E150" s="164" t="s">
        <v>1</v>
      </c>
      <c r="F150" s="165" t="s">
        <v>732</v>
      </c>
      <c r="H150" s="166">
        <v>21.03</v>
      </c>
      <c r="I150" s="167"/>
      <c r="L150" s="163"/>
      <c r="M150" s="168"/>
      <c r="T150" s="169"/>
      <c r="AT150" s="164" t="s">
        <v>214</v>
      </c>
      <c r="AU150" s="164" t="s">
        <v>88</v>
      </c>
      <c r="AV150" s="13" t="s">
        <v>88</v>
      </c>
      <c r="AW150" s="13" t="s">
        <v>33</v>
      </c>
      <c r="AX150" s="13" t="s">
        <v>78</v>
      </c>
      <c r="AY150" s="164" t="s">
        <v>142</v>
      </c>
    </row>
    <row r="151" spans="2:65" s="14" customFormat="1" ht="11.25">
      <c r="B151" s="170"/>
      <c r="D151" s="147" t="s">
        <v>214</v>
      </c>
      <c r="E151" s="171" t="s">
        <v>1</v>
      </c>
      <c r="F151" s="172" t="s">
        <v>217</v>
      </c>
      <c r="H151" s="173">
        <v>21.03</v>
      </c>
      <c r="I151" s="174"/>
      <c r="L151" s="170"/>
      <c r="M151" s="175"/>
      <c r="T151" s="176"/>
      <c r="AT151" s="171" t="s">
        <v>214</v>
      </c>
      <c r="AU151" s="171" t="s">
        <v>88</v>
      </c>
      <c r="AV151" s="14" t="s">
        <v>164</v>
      </c>
      <c r="AW151" s="14" t="s">
        <v>33</v>
      </c>
      <c r="AX151" s="14" t="s">
        <v>86</v>
      </c>
      <c r="AY151" s="171" t="s">
        <v>142</v>
      </c>
    </row>
    <row r="152" spans="2:65" s="1" customFormat="1" ht="37.9" customHeight="1">
      <c r="B152" s="132"/>
      <c r="C152" s="133" t="s">
        <v>181</v>
      </c>
      <c r="D152" s="133" t="s">
        <v>145</v>
      </c>
      <c r="E152" s="134" t="s">
        <v>285</v>
      </c>
      <c r="F152" s="135" t="s">
        <v>286</v>
      </c>
      <c r="G152" s="136" t="s">
        <v>212</v>
      </c>
      <c r="H152" s="137">
        <v>21.03</v>
      </c>
      <c r="I152" s="138"/>
      <c r="J152" s="139">
        <f>ROUND(I152*H152,2)</f>
        <v>0</v>
      </c>
      <c r="K152" s="140"/>
      <c r="L152" s="31"/>
      <c r="M152" s="141" t="s">
        <v>1</v>
      </c>
      <c r="N152" s="142" t="s">
        <v>43</v>
      </c>
      <c r="P152" s="143">
        <f>O152*H152</f>
        <v>0</v>
      </c>
      <c r="Q152" s="143">
        <v>0</v>
      </c>
      <c r="R152" s="143">
        <f>Q152*H152</f>
        <v>0</v>
      </c>
      <c r="S152" s="143">
        <v>0</v>
      </c>
      <c r="T152" s="144">
        <f>S152*H152</f>
        <v>0</v>
      </c>
      <c r="AR152" s="145" t="s">
        <v>164</v>
      </c>
      <c r="AT152" s="145" t="s">
        <v>145</v>
      </c>
      <c r="AU152" s="145" t="s">
        <v>88</v>
      </c>
      <c r="AY152" s="16" t="s">
        <v>142</v>
      </c>
      <c r="BE152" s="146">
        <f>IF(N152="základní",J152,0)</f>
        <v>0</v>
      </c>
      <c r="BF152" s="146">
        <f>IF(N152="snížená",J152,0)</f>
        <v>0</v>
      </c>
      <c r="BG152" s="146">
        <f>IF(N152="zákl. přenesená",J152,0)</f>
        <v>0</v>
      </c>
      <c r="BH152" s="146">
        <f>IF(N152="sníž. přenesená",J152,0)</f>
        <v>0</v>
      </c>
      <c r="BI152" s="146">
        <f>IF(N152="nulová",J152,0)</f>
        <v>0</v>
      </c>
      <c r="BJ152" s="16" t="s">
        <v>86</v>
      </c>
      <c r="BK152" s="146">
        <f>ROUND(I152*H152,2)</f>
        <v>0</v>
      </c>
      <c r="BL152" s="16" t="s">
        <v>164</v>
      </c>
      <c r="BM152" s="145" t="s">
        <v>733</v>
      </c>
    </row>
    <row r="153" spans="2:65" s="1" customFormat="1" ht="37.9" customHeight="1">
      <c r="B153" s="132"/>
      <c r="C153" s="133" t="s">
        <v>185</v>
      </c>
      <c r="D153" s="133" t="s">
        <v>145</v>
      </c>
      <c r="E153" s="134" t="s">
        <v>288</v>
      </c>
      <c r="F153" s="135" t="s">
        <v>289</v>
      </c>
      <c r="G153" s="136" t="s">
        <v>212</v>
      </c>
      <c r="H153" s="137">
        <v>630.9</v>
      </c>
      <c r="I153" s="138"/>
      <c r="J153" s="139">
        <f>ROUND(I153*H153,2)</f>
        <v>0</v>
      </c>
      <c r="K153" s="140"/>
      <c r="L153" s="31"/>
      <c r="M153" s="141" t="s">
        <v>1</v>
      </c>
      <c r="N153" s="142" t="s">
        <v>43</v>
      </c>
      <c r="P153" s="143">
        <f>O153*H153</f>
        <v>0</v>
      </c>
      <c r="Q153" s="143">
        <v>0</v>
      </c>
      <c r="R153" s="143">
        <f>Q153*H153</f>
        <v>0</v>
      </c>
      <c r="S153" s="143">
        <v>0</v>
      </c>
      <c r="T153" s="144">
        <f>S153*H153</f>
        <v>0</v>
      </c>
      <c r="AR153" s="145" t="s">
        <v>164</v>
      </c>
      <c r="AT153" s="145" t="s">
        <v>145</v>
      </c>
      <c r="AU153" s="145" t="s">
        <v>88</v>
      </c>
      <c r="AY153" s="16" t="s">
        <v>142</v>
      </c>
      <c r="BE153" s="146">
        <f>IF(N153="základní",J153,0)</f>
        <v>0</v>
      </c>
      <c r="BF153" s="146">
        <f>IF(N153="snížená",J153,0)</f>
        <v>0</v>
      </c>
      <c r="BG153" s="146">
        <f>IF(N153="zákl. přenesená",J153,0)</f>
        <v>0</v>
      </c>
      <c r="BH153" s="146">
        <f>IF(N153="sníž. přenesená",J153,0)</f>
        <v>0</v>
      </c>
      <c r="BI153" s="146">
        <f>IF(N153="nulová",J153,0)</f>
        <v>0</v>
      </c>
      <c r="BJ153" s="16" t="s">
        <v>86</v>
      </c>
      <c r="BK153" s="146">
        <f>ROUND(I153*H153,2)</f>
        <v>0</v>
      </c>
      <c r="BL153" s="16" t="s">
        <v>164</v>
      </c>
      <c r="BM153" s="145" t="s">
        <v>734</v>
      </c>
    </row>
    <row r="154" spans="2:65" s="13" customFormat="1" ht="11.25">
      <c r="B154" s="163"/>
      <c r="D154" s="147" t="s">
        <v>214</v>
      </c>
      <c r="E154" s="164" t="s">
        <v>1</v>
      </c>
      <c r="F154" s="165" t="s">
        <v>735</v>
      </c>
      <c r="H154" s="166">
        <v>630.9</v>
      </c>
      <c r="I154" s="167"/>
      <c r="L154" s="163"/>
      <c r="M154" s="168"/>
      <c r="T154" s="169"/>
      <c r="AT154" s="164" t="s">
        <v>214</v>
      </c>
      <c r="AU154" s="164" t="s">
        <v>88</v>
      </c>
      <c r="AV154" s="13" t="s">
        <v>88</v>
      </c>
      <c r="AW154" s="13" t="s">
        <v>33</v>
      </c>
      <c r="AX154" s="13" t="s">
        <v>78</v>
      </c>
      <c r="AY154" s="164" t="s">
        <v>142</v>
      </c>
    </row>
    <row r="155" spans="2:65" s="14" customFormat="1" ht="11.25">
      <c r="B155" s="170"/>
      <c r="D155" s="147" t="s">
        <v>214</v>
      </c>
      <c r="E155" s="171" t="s">
        <v>1</v>
      </c>
      <c r="F155" s="172" t="s">
        <v>217</v>
      </c>
      <c r="H155" s="173">
        <v>630.9</v>
      </c>
      <c r="I155" s="174"/>
      <c r="L155" s="170"/>
      <c r="M155" s="175"/>
      <c r="T155" s="176"/>
      <c r="AT155" s="171" t="s">
        <v>214</v>
      </c>
      <c r="AU155" s="171" t="s">
        <v>88</v>
      </c>
      <c r="AV155" s="14" t="s">
        <v>164</v>
      </c>
      <c r="AW155" s="14" t="s">
        <v>33</v>
      </c>
      <c r="AX155" s="14" t="s">
        <v>86</v>
      </c>
      <c r="AY155" s="171" t="s">
        <v>142</v>
      </c>
    </row>
    <row r="156" spans="2:65" s="1" customFormat="1" ht="33" customHeight="1">
      <c r="B156" s="132"/>
      <c r="C156" s="133" t="s">
        <v>189</v>
      </c>
      <c r="D156" s="133" t="s">
        <v>145</v>
      </c>
      <c r="E156" s="134" t="s">
        <v>292</v>
      </c>
      <c r="F156" s="135" t="s">
        <v>293</v>
      </c>
      <c r="G156" s="136" t="s">
        <v>246</v>
      </c>
      <c r="H156" s="137">
        <v>38.905999999999999</v>
      </c>
      <c r="I156" s="138"/>
      <c r="J156" s="139">
        <f>ROUND(I156*H156,2)</f>
        <v>0</v>
      </c>
      <c r="K156" s="140"/>
      <c r="L156" s="31"/>
      <c r="M156" s="141" t="s">
        <v>1</v>
      </c>
      <c r="N156" s="142" t="s">
        <v>43</v>
      </c>
      <c r="P156" s="143">
        <f>O156*H156</f>
        <v>0</v>
      </c>
      <c r="Q156" s="143">
        <v>0</v>
      </c>
      <c r="R156" s="143">
        <f>Q156*H156</f>
        <v>0</v>
      </c>
      <c r="S156" s="143">
        <v>0</v>
      </c>
      <c r="T156" s="144">
        <f>S156*H156</f>
        <v>0</v>
      </c>
      <c r="AR156" s="145" t="s">
        <v>164</v>
      </c>
      <c r="AT156" s="145" t="s">
        <v>145</v>
      </c>
      <c r="AU156" s="145" t="s">
        <v>88</v>
      </c>
      <c r="AY156" s="16" t="s">
        <v>142</v>
      </c>
      <c r="BE156" s="146">
        <f>IF(N156="základní",J156,0)</f>
        <v>0</v>
      </c>
      <c r="BF156" s="146">
        <f>IF(N156="snížená",J156,0)</f>
        <v>0</v>
      </c>
      <c r="BG156" s="146">
        <f>IF(N156="zákl. přenesená",J156,0)</f>
        <v>0</v>
      </c>
      <c r="BH156" s="146">
        <f>IF(N156="sníž. přenesená",J156,0)</f>
        <v>0</v>
      </c>
      <c r="BI156" s="146">
        <f>IF(N156="nulová",J156,0)</f>
        <v>0</v>
      </c>
      <c r="BJ156" s="16" t="s">
        <v>86</v>
      </c>
      <c r="BK156" s="146">
        <f>ROUND(I156*H156,2)</f>
        <v>0</v>
      </c>
      <c r="BL156" s="16" t="s">
        <v>164</v>
      </c>
      <c r="BM156" s="145" t="s">
        <v>736</v>
      </c>
    </row>
    <row r="157" spans="2:65" s="13" customFormat="1" ht="11.25">
      <c r="B157" s="163"/>
      <c r="D157" s="147" t="s">
        <v>214</v>
      </c>
      <c r="E157" s="164" t="s">
        <v>1</v>
      </c>
      <c r="F157" s="165" t="s">
        <v>737</v>
      </c>
      <c r="H157" s="166">
        <v>38.905999999999999</v>
      </c>
      <c r="I157" s="167"/>
      <c r="L157" s="163"/>
      <c r="M157" s="168"/>
      <c r="T157" s="169"/>
      <c r="AT157" s="164" t="s">
        <v>214</v>
      </c>
      <c r="AU157" s="164" t="s">
        <v>88</v>
      </c>
      <c r="AV157" s="13" t="s">
        <v>88</v>
      </c>
      <c r="AW157" s="13" t="s">
        <v>33</v>
      </c>
      <c r="AX157" s="13" t="s">
        <v>78</v>
      </c>
      <c r="AY157" s="164" t="s">
        <v>142</v>
      </c>
    </row>
    <row r="158" spans="2:65" s="14" customFormat="1" ht="11.25">
      <c r="B158" s="170"/>
      <c r="D158" s="147" t="s">
        <v>214</v>
      </c>
      <c r="E158" s="171" t="s">
        <v>1</v>
      </c>
      <c r="F158" s="172" t="s">
        <v>217</v>
      </c>
      <c r="H158" s="173">
        <v>38.905999999999999</v>
      </c>
      <c r="I158" s="174"/>
      <c r="L158" s="170"/>
      <c r="M158" s="175"/>
      <c r="T158" s="176"/>
      <c r="AT158" s="171" t="s">
        <v>214</v>
      </c>
      <c r="AU158" s="171" t="s">
        <v>88</v>
      </c>
      <c r="AV158" s="14" t="s">
        <v>164</v>
      </c>
      <c r="AW158" s="14" t="s">
        <v>33</v>
      </c>
      <c r="AX158" s="14" t="s">
        <v>86</v>
      </c>
      <c r="AY158" s="171" t="s">
        <v>142</v>
      </c>
    </row>
    <row r="159" spans="2:65" s="1" customFormat="1" ht="24.2" customHeight="1">
      <c r="B159" s="132"/>
      <c r="C159" s="133" t="s">
        <v>243</v>
      </c>
      <c r="D159" s="133" t="s">
        <v>145</v>
      </c>
      <c r="E159" s="134" t="s">
        <v>738</v>
      </c>
      <c r="F159" s="135" t="s">
        <v>739</v>
      </c>
      <c r="G159" s="136" t="s">
        <v>212</v>
      </c>
      <c r="H159" s="137">
        <v>1.163</v>
      </c>
      <c r="I159" s="138"/>
      <c r="J159" s="139">
        <f>ROUND(I159*H159,2)</f>
        <v>0</v>
      </c>
      <c r="K159" s="140"/>
      <c r="L159" s="31"/>
      <c r="M159" s="141" t="s">
        <v>1</v>
      </c>
      <c r="N159" s="142" t="s">
        <v>43</v>
      </c>
      <c r="P159" s="143">
        <f>O159*H159</f>
        <v>0</v>
      </c>
      <c r="Q159" s="143">
        <v>0</v>
      </c>
      <c r="R159" s="143">
        <f>Q159*H159</f>
        <v>0</v>
      </c>
      <c r="S159" s="143">
        <v>0</v>
      </c>
      <c r="T159" s="144">
        <f>S159*H159</f>
        <v>0</v>
      </c>
      <c r="AR159" s="145" t="s">
        <v>164</v>
      </c>
      <c r="AT159" s="145" t="s">
        <v>145</v>
      </c>
      <c r="AU159" s="145" t="s">
        <v>88</v>
      </c>
      <c r="AY159" s="16" t="s">
        <v>142</v>
      </c>
      <c r="BE159" s="146">
        <f>IF(N159="základní",J159,0)</f>
        <v>0</v>
      </c>
      <c r="BF159" s="146">
        <f>IF(N159="snížená",J159,0)</f>
        <v>0</v>
      </c>
      <c r="BG159" s="146">
        <f>IF(N159="zákl. přenesená",J159,0)</f>
        <v>0</v>
      </c>
      <c r="BH159" s="146">
        <f>IF(N159="sníž. přenesená",J159,0)</f>
        <v>0</v>
      </c>
      <c r="BI159" s="146">
        <f>IF(N159="nulová",J159,0)</f>
        <v>0</v>
      </c>
      <c r="BJ159" s="16" t="s">
        <v>86</v>
      </c>
      <c r="BK159" s="146">
        <f>ROUND(I159*H159,2)</f>
        <v>0</v>
      </c>
      <c r="BL159" s="16" t="s">
        <v>164</v>
      </c>
      <c r="BM159" s="145" t="s">
        <v>740</v>
      </c>
    </row>
    <row r="160" spans="2:65" s="13" customFormat="1" ht="11.25">
      <c r="B160" s="163"/>
      <c r="D160" s="147" t="s">
        <v>214</v>
      </c>
      <c r="E160" s="164" t="s">
        <v>1</v>
      </c>
      <c r="F160" s="165" t="s">
        <v>741</v>
      </c>
      <c r="H160" s="166">
        <v>1.163</v>
      </c>
      <c r="I160" s="167"/>
      <c r="L160" s="163"/>
      <c r="M160" s="168"/>
      <c r="T160" s="169"/>
      <c r="AT160" s="164" t="s">
        <v>214</v>
      </c>
      <c r="AU160" s="164" t="s">
        <v>88</v>
      </c>
      <c r="AV160" s="13" t="s">
        <v>88</v>
      </c>
      <c r="AW160" s="13" t="s">
        <v>33</v>
      </c>
      <c r="AX160" s="13" t="s">
        <v>78</v>
      </c>
      <c r="AY160" s="164" t="s">
        <v>142</v>
      </c>
    </row>
    <row r="161" spans="2:65" s="14" customFormat="1" ht="11.25">
      <c r="B161" s="170"/>
      <c r="D161" s="147" t="s">
        <v>214</v>
      </c>
      <c r="E161" s="171" t="s">
        <v>1</v>
      </c>
      <c r="F161" s="172" t="s">
        <v>217</v>
      </c>
      <c r="H161" s="173">
        <v>1.163</v>
      </c>
      <c r="I161" s="174"/>
      <c r="L161" s="170"/>
      <c r="M161" s="175"/>
      <c r="T161" s="176"/>
      <c r="AT161" s="171" t="s">
        <v>214</v>
      </c>
      <c r="AU161" s="171" t="s">
        <v>88</v>
      </c>
      <c r="AV161" s="14" t="s">
        <v>164</v>
      </c>
      <c r="AW161" s="14" t="s">
        <v>33</v>
      </c>
      <c r="AX161" s="14" t="s">
        <v>86</v>
      </c>
      <c r="AY161" s="171" t="s">
        <v>142</v>
      </c>
    </row>
    <row r="162" spans="2:65" s="1" customFormat="1" ht="16.5" customHeight="1">
      <c r="B162" s="132"/>
      <c r="C162" s="177" t="s">
        <v>248</v>
      </c>
      <c r="D162" s="177" t="s">
        <v>309</v>
      </c>
      <c r="E162" s="178" t="s">
        <v>742</v>
      </c>
      <c r="F162" s="179" t="s">
        <v>743</v>
      </c>
      <c r="G162" s="180" t="s">
        <v>246</v>
      </c>
      <c r="H162" s="181">
        <v>2.3260000000000001</v>
      </c>
      <c r="I162" s="182"/>
      <c r="J162" s="183">
        <f>ROUND(I162*H162,2)</f>
        <v>0</v>
      </c>
      <c r="K162" s="184"/>
      <c r="L162" s="185"/>
      <c r="M162" s="186" t="s">
        <v>1</v>
      </c>
      <c r="N162" s="187" t="s">
        <v>43</v>
      </c>
      <c r="P162" s="143">
        <f>O162*H162</f>
        <v>0</v>
      </c>
      <c r="Q162" s="143">
        <v>1</v>
      </c>
      <c r="R162" s="143">
        <f>Q162*H162</f>
        <v>2.3260000000000001</v>
      </c>
      <c r="S162" s="143">
        <v>0</v>
      </c>
      <c r="T162" s="144">
        <f>S162*H162</f>
        <v>0</v>
      </c>
      <c r="AR162" s="145" t="s">
        <v>185</v>
      </c>
      <c r="AT162" s="145" t="s">
        <v>309</v>
      </c>
      <c r="AU162" s="145" t="s">
        <v>88</v>
      </c>
      <c r="AY162" s="16" t="s">
        <v>142</v>
      </c>
      <c r="BE162" s="146">
        <f>IF(N162="základní",J162,0)</f>
        <v>0</v>
      </c>
      <c r="BF162" s="146">
        <f>IF(N162="snížená",J162,0)</f>
        <v>0</v>
      </c>
      <c r="BG162" s="146">
        <f>IF(N162="zákl. přenesená",J162,0)</f>
        <v>0</v>
      </c>
      <c r="BH162" s="146">
        <f>IF(N162="sníž. přenesená",J162,0)</f>
        <v>0</v>
      </c>
      <c r="BI162" s="146">
        <f>IF(N162="nulová",J162,0)</f>
        <v>0</v>
      </c>
      <c r="BJ162" s="16" t="s">
        <v>86</v>
      </c>
      <c r="BK162" s="146">
        <f>ROUND(I162*H162,2)</f>
        <v>0</v>
      </c>
      <c r="BL162" s="16" t="s">
        <v>164</v>
      </c>
      <c r="BM162" s="145" t="s">
        <v>744</v>
      </c>
    </row>
    <row r="163" spans="2:65" s="13" customFormat="1" ht="11.25">
      <c r="B163" s="163"/>
      <c r="D163" s="147" t="s">
        <v>214</v>
      </c>
      <c r="F163" s="165" t="s">
        <v>745</v>
      </c>
      <c r="H163" s="166">
        <v>2.3260000000000001</v>
      </c>
      <c r="I163" s="167"/>
      <c r="L163" s="163"/>
      <c r="M163" s="168"/>
      <c r="T163" s="169"/>
      <c r="AT163" s="164" t="s">
        <v>214</v>
      </c>
      <c r="AU163" s="164" t="s">
        <v>88</v>
      </c>
      <c r="AV163" s="13" t="s">
        <v>88</v>
      </c>
      <c r="AW163" s="13" t="s">
        <v>3</v>
      </c>
      <c r="AX163" s="13" t="s">
        <v>86</v>
      </c>
      <c r="AY163" s="164" t="s">
        <v>142</v>
      </c>
    </row>
    <row r="164" spans="2:65" s="1" customFormat="1" ht="24.2" customHeight="1">
      <c r="B164" s="132"/>
      <c r="C164" s="133" t="s">
        <v>8</v>
      </c>
      <c r="D164" s="133" t="s">
        <v>145</v>
      </c>
      <c r="E164" s="134" t="s">
        <v>746</v>
      </c>
      <c r="F164" s="135" t="s">
        <v>747</v>
      </c>
      <c r="G164" s="136" t="s">
        <v>203</v>
      </c>
      <c r="H164" s="137">
        <v>22</v>
      </c>
      <c r="I164" s="138"/>
      <c r="J164" s="139">
        <f>ROUND(I164*H164,2)</f>
        <v>0</v>
      </c>
      <c r="K164" s="140"/>
      <c r="L164" s="31"/>
      <c r="M164" s="141" t="s">
        <v>1</v>
      </c>
      <c r="N164" s="142" t="s">
        <v>43</v>
      </c>
      <c r="P164" s="143">
        <f>O164*H164</f>
        <v>0</v>
      </c>
      <c r="Q164" s="143">
        <v>0</v>
      </c>
      <c r="R164" s="143">
        <f>Q164*H164</f>
        <v>0</v>
      </c>
      <c r="S164" s="143">
        <v>0</v>
      </c>
      <c r="T164" s="144">
        <f>S164*H164</f>
        <v>0</v>
      </c>
      <c r="AR164" s="145" t="s">
        <v>164</v>
      </c>
      <c r="AT164" s="145" t="s">
        <v>145</v>
      </c>
      <c r="AU164" s="145" t="s">
        <v>88</v>
      </c>
      <c r="AY164" s="16" t="s">
        <v>142</v>
      </c>
      <c r="BE164" s="146">
        <f>IF(N164="základní",J164,0)</f>
        <v>0</v>
      </c>
      <c r="BF164" s="146">
        <f>IF(N164="snížená",J164,0)</f>
        <v>0</v>
      </c>
      <c r="BG164" s="146">
        <f>IF(N164="zákl. přenesená",J164,0)</f>
        <v>0</v>
      </c>
      <c r="BH164" s="146">
        <f>IF(N164="sníž. přenesená",J164,0)</f>
        <v>0</v>
      </c>
      <c r="BI164" s="146">
        <f>IF(N164="nulová",J164,0)</f>
        <v>0</v>
      </c>
      <c r="BJ164" s="16" t="s">
        <v>86</v>
      </c>
      <c r="BK164" s="146">
        <f>ROUND(I164*H164,2)</f>
        <v>0</v>
      </c>
      <c r="BL164" s="16" t="s">
        <v>164</v>
      </c>
      <c r="BM164" s="145" t="s">
        <v>748</v>
      </c>
    </row>
    <row r="165" spans="2:65" s="1" customFormat="1" ht="16.5" customHeight="1">
      <c r="B165" s="132"/>
      <c r="C165" s="177" t="s">
        <v>257</v>
      </c>
      <c r="D165" s="177" t="s">
        <v>309</v>
      </c>
      <c r="E165" s="178" t="s">
        <v>749</v>
      </c>
      <c r="F165" s="179" t="s">
        <v>750</v>
      </c>
      <c r="G165" s="180" t="s">
        <v>246</v>
      </c>
      <c r="H165" s="181">
        <v>8.8000000000000007</v>
      </c>
      <c r="I165" s="182"/>
      <c r="J165" s="183">
        <f>ROUND(I165*H165,2)</f>
        <v>0</v>
      </c>
      <c r="K165" s="184"/>
      <c r="L165" s="185"/>
      <c r="M165" s="186" t="s">
        <v>1</v>
      </c>
      <c r="N165" s="187" t="s">
        <v>43</v>
      </c>
      <c r="P165" s="143">
        <f>O165*H165</f>
        <v>0</v>
      </c>
      <c r="Q165" s="143">
        <v>1</v>
      </c>
      <c r="R165" s="143">
        <f>Q165*H165</f>
        <v>8.8000000000000007</v>
      </c>
      <c r="S165" s="143">
        <v>0</v>
      </c>
      <c r="T165" s="144">
        <f>S165*H165</f>
        <v>0</v>
      </c>
      <c r="AR165" s="145" t="s">
        <v>185</v>
      </c>
      <c r="AT165" s="145" t="s">
        <v>309</v>
      </c>
      <c r="AU165" s="145" t="s">
        <v>88</v>
      </c>
      <c r="AY165" s="16" t="s">
        <v>142</v>
      </c>
      <c r="BE165" s="146">
        <f>IF(N165="základní",J165,0)</f>
        <v>0</v>
      </c>
      <c r="BF165" s="146">
        <f>IF(N165="snížená",J165,0)</f>
        <v>0</v>
      </c>
      <c r="BG165" s="146">
        <f>IF(N165="zákl. přenesená",J165,0)</f>
        <v>0</v>
      </c>
      <c r="BH165" s="146">
        <f>IF(N165="sníž. přenesená",J165,0)</f>
        <v>0</v>
      </c>
      <c r="BI165" s="146">
        <f>IF(N165="nulová",J165,0)</f>
        <v>0</v>
      </c>
      <c r="BJ165" s="16" t="s">
        <v>86</v>
      </c>
      <c r="BK165" s="146">
        <f>ROUND(I165*H165,2)</f>
        <v>0</v>
      </c>
      <c r="BL165" s="16" t="s">
        <v>164</v>
      </c>
      <c r="BM165" s="145" t="s">
        <v>751</v>
      </c>
    </row>
    <row r="166" spans="2:65" s="13" customFormat="1" ht="11.25">
      <c r="B166" s="163"/>
      <c r="D166" s="147" t="s">
        <v>214</v>
      </c>
      <c r="E166" s="164" t="s">
        <v>1</v>
      </c>
      <c r="F166" s="165" t="s">
        <v>752</v>
      </c>
      <c r="H166" s="166">
        <v>8.8000000000000007</v>
      </c>
      <c r="I166" s="167"/>
      <c r="L166" s="163"/>
      <c r="M166" s="168"/>
      <c r="T166" s="169"/>
      <c r="AT166" s="164" t="s">
        <v>214</v>
      </c>
      <c r="AU166" s="164" t="s">
        <v>88</v>
      </c>
      <c r="AV166" s="13" t="s">
        <v>88</v>
      </c>
      <c r="AW166" s="13" t="s">
        <v>33</v>
      </c>
      <c r="AX166" s="13" t="s">
        <v>86</v>
      </c>
      <c r="AY166" s="164" t="s">
        <v>142</v>
      </c>
    </row>
    <row r="167" spans="2:65" s="1" customFormat="1" ht="24.2" customHeight="1">
      <c r="B167" s="132"/>
      <c r="C167" s="133" t="s">
        <v>261</v>
      </c>
      <c r="D167" s="133" t="s">
        <v>145</v>
      </c>
      <c r="E167" s="134" t="s">
        <v>753</v>
      </c>
      <c r="F167" s="135" t="s">
        <v>754</v>
      </c>
      <c r="G167" s="136" t="s">
        <v>203</v>
      </c>
      <c r="H167" s="137">
        <v>33.5</v>
      </c>
      <c r="I167" s="138"/>
      <c r="J167" s="139">
        <f>ROUND(I167*H167,2)</f>
        <v>0</v>
      </c>
      <c r="K167" s="140"/>
      <c r="L167" s="31"/>
      <c r="M167" s="141" t="s">
        <v>1</v>
      </c>
      <c r="N167" s="142" t="s">
        <v>43</v>
      </c>
      <c r="P167" s="143">
        <f>O167*H167</f>
        <v>0</v>
      </c>
      <c r="Q167" s="143">
        <v>0</v>
      </c>
      <c r="R167" s="143">
        <f>Q167*H167</f>
        <v>0</v>
      </c>
      <c r="S167" s="143">
        <v>0</v>
      </c>
      <c r="T167" s="144">
        <f>S167*H167</f>
        <v>0</v>
      </c>
      <c r="AR167" s="145" t="s">
        <v>164</v>
      </c>
      <c r="AT167" s="145" t="s">
        <v>145</v>
      </c>
      <c r="AU167" s="145" t="s">
        <v>88</v>
      </c>
      <c r="AY167" s="16" t="s">
        <v>142</v>
      </c>
      <c r="BE167" s="146">
        <f>IF(N167="základní",J167,0)</f>
        <v>0</v>
      </c>
      <c r="BF167" s="146">
        <f>IF(N167="snížená",J167,0)</f>
        <v>0</v>
      </c>
      <c r="BG167" s="146">
        <f>IF(N167="zákl. přenesená",J167,0)</f>
        <v>0</v>
      </c>
      <c r="BH167" s="146">
        <f>IF(N167="sníž. přenesená",J167,0)</f>
        <v>0</v>
      </c>
      <c r="BI167" s="146">
        <f>IF(N167="nulová",J167,0)</f>
        <v>0</v>
      </c>
      <c r="BJ167" s="16" t="s">
        <v>86</v>
      </c>
      <c r="BK167" s="146">
        <f>ROUND(I167*H167,2)</f>
        <v>0</v>
      </c>
      <c r="BL167" s="16" t="s">
        <v>164</v>
      </c>
      <c r="BM167" s="145" t="s">
        <v>755</v>
      </c>
    </row>
    <row r="168" spans="2:65" s="1" customFormat="1" ht="24.2" customHeight="1">
      <c r="B168" s="132"/>
      <c r="C168" s="133" t="s">
        <v>265</v>
      </c>
      <c r="D168" s="133" t="s">
        <v>145</v>
      </c>
      <c r="E168" s="134" t="s">
        <v>756</v>
      </c>
      <c r="F168" s="135" t="s">
        <v>757</v>
      </c>
      <c r="G168" s="136" t="s">
        <v>203</v>
      </c>
      <c r="H168" s="137">
        <v>33.5</v>
      </c>
      <c r="I168" s="138"/>
      <c r="J168" s="139">
        <f>ROUND(I168*H168,2)</f>
        <v>0</v>
      </c>
      <c r="K168" s="140"/>
      <c r="L168" s="31"/>
      <c r="M168" s="141" t="s">
        <v>1</v>
      </c>
      <c r="N168" s="142" t="s">
        <v>43</v>
      </c>
      <c r="P168" s="143">
        <f>O168*H168</f>
        <v>0</v>
      </c>
      <c r="Q168" s="143">
        <v>0</v>
      </c>
      <c r="R168" s="143">
        <f>Q168*H168</f>
        <v>0</v>
      </c>
      <c r="S168" s="143">
        <v>0</v>
      </c>
      <c r="T168" s="144">
        <f>S168*H168</f>
        <v>0</v>
      </c>
      <c r="AR168" s="145" t="s">
        <v>164</v>
      </c>
      <c r="AT168" s="145" t="s">
        <v>145</v>
      </c>
      <c r="AU168" s="145" t="s">
        <v>88</v>
      </c>
      <c r="AY168" s="16" t="s">
        <v>142</v>
      </c>
      <c r="BE168" s="146">
        <f>IF(N168="základní",J168,0)</f>
        <v>0</v>
      </c>
      <c r="BF168" s="146">
        <f>IF(N168="snížená",J168,0)</f>
        <v>0</v>
      </c>
      <c r="BG168" s="146">
        <f>IF(N168="zákl. přenesená",J168,0)</f>
        <v>0</v>
      </c>
      <c r="BH168" s="146">
        <f>IF(N168="sníž. přenesená",J168,0)</f>
        <v>0</v>
      </c>
      <c r="BI168" s="146">
        <f>IF(N168="nulová",J168,0)</f>
        <v>0</v>
      </c>
      <c r="BJ168" s="16" t="s">
        <v>86</v>
      </c>
      <c r="BK168" s="146">
        <f>ROUND(I168*H168,2)</f>
        <v>0</v>
      </c>
      <c r="BL168" s="16" t="s">
        <v>164</v>
      </c>
      <c r="BM168" s="145" t="s">
        <v>758</v>
      </c>
    </row>
    <row r="169" spans="2:65" s="1" customFormat="1" ht="24.2" customHeight="1">
      <c r="B169" s="132"/>
      <c r="C169" s="133" t="s">
        <v>344</v>
      </c>
      <c r="D169" s="133" t="s">
        <v>145</v>
      </c>
      <c r="E169" s="134" t="s">
        <v>759</v>
      </c>
      <c r="F169" s="135" t="s">
        <v>760</v>
      </c>
      <c r="G169" s="136" t="s">
        <v>203</v>
      </c>
      <c r="H169" s="137">
        <v>23.75</v>
      </c>
      <c r="I169" s="138"/>
      <c r="J169" s="139">
        <f>ROUND(I169*H169,2)</f>
        <v>0</v>
      </c>
      <c r="K169" s="140"/>
      <c r="L169" s="31"/>
      <c r="M169" s="141" t="s">
        <v>1</v>
      </c>
      <c r="N169" s="142" t="s">
        <v>43</v>
      </c>
      <c r="P169" s="143">
        <f>O169*H169</f>
        <v>0</v>
      </c>
      <c r="Q169" s="143">
        <v>0</v>
      </c>
      <c r="R169" s="143">
        <f>Q169*H169</f>
        <v>0</v>
      </c>
      <c r="S169" s="143">
        <v>0</v>
      </c>
      <c r="T169" s="144">
        <f>S169*H169</f>
        <v>0</v>
      </c>
      <c r="AR169" s="145" t="s">
        <v>164</v>
      </c>
      <c r="AT169" s="145" t="s">
        <v>145</v>
      </c>
      <c r="AU169" s="145" t="s">
        <v>88</v>
      </c>
      <c r="AY169" s="16" t="s">
        <v>142</v>
      </c>
      <c r="BE169" s="146">
        <f>IF(N169="základní",J169,0)</f>
        <v>0</v>
      </c>
      <c r="BF169" s="146">
        <f>IF(N169="snížená",J169,0)</f>
        <v>0</v>
      </c>
      <c r="BG169" s="146">
        <f>IF(N169="zákl. přenesená",J169,0)</f>
        <v>0</v>
      </c>
      <c r="BH169" s="146">
        <f>IF(N169="sníž. přenesená",J169,0)</f>
        <v>0</v>
      </c>
      <c r="BI169" s="146">
        <f>IF(N169="nulová",J169,0)</f>
        <v>0</v>
      </c>
      <c r="BJ169" s="16" t="s">
        <v>86</v>
      </c>
      <c r="BK169" s="146">
        <f>ROUND(I169*H169,2)</f>
        <v>0</v>
      </c>
      <c r="BL169" s="16" t="s">
        <v>164</v>
      </c>
      <c r="BM169" s="145" t="s">
        <v>761</v>
      </c>
    </row>
    <row r="170" spans="2:65" s="13" customFormat="1" ht="11.25">
      <c r="B170" s="163"/>
      <c r="D170" s="147" t="s">
        <v>214</v>
      </c>
      <c r="E170" s="164" t="s">
        <v>1</v>
      </c>
      <c r="F170" s="165" t="s">
        <v>762</v>
      </c>
      <c r="H170" s="166">
        <v>23.75</v>
      </c>
      <c r="I170" s="167"/>
      <c r="L170" s="163"/>
      <c r="M170" s="168"/>
      <c r="T170" s="169"/>
      <c r="AT170" s="164" t="s">
        <v>214</v>
      </c>
      <c r="AU170" s="164" t="s">
        <v>88</v>
      </c>
      <c r="AV170" s="13" t="s">
        <v>88</v>
      </c>
      <c r="AW170" s="13" t="s">
        <v>33</v>
      </c>
      <c r="AX170" s="13" t="s">
        <v>78</v>
      </c>
      <c r="AY170" s="164" t="s">
        <v>142</v>
      </c>
    </row>
    <row r="171" spans="2:65" s="14" customFormat="1" ht="11.25">
      <c r="B171" s="170"/>
      <c r="D171" s="147" t="s">
        <v>214</v>
      </c>
      <c r="E171" s="171" t="s">
        <v>1</v>
      </c>
      <c r="F171" s="172" t="s">
        <v>217</v>
      </c>
      <c r="H171" s="173">
        <v>23.75</v>
      </c>
      <c r="I171" s="174"/>
      <c r="L171" s="170"/>
      <c r="M171" s="175"/>
      <c r="T171" s="176"/>
      <c r="AT171" s="171" t="s">
        <v>214</v>
      </c>
      <c r="AU171" s="171" t="s">
        <v>88</v>
      </c>
      <c r="AV171" s="14" t="s">
        <v>164</v>
      </c>
      <c r="AW171" s="14" t="s">
        <v>33</v>
      </c>
      <c r="AX171" s="14" t="s">
        <v>86</v>
      </c>
      <c r="AY171" s="171" t="s">
        <v>142</v>
      </c>
    </row>
    <row r="172" spans="2:65" s="1" customFormat="1" ht="16.5" customHeight="1">
      <c r="B172" s="132"/>
      <c r="C172" s="177" t="s">
        <v>349</v>
      </c>
      <c r="D172" s="177" t="s">
        <v>309</v>
      </c>
      <c r="E172" s="178" t="s">
        <v>763</v>
      </c>
      <c r="F172" s="179" t="s">
        <v>764</v>
      </c>
      <c r="G172" s="180" t="s">
        <v>203</v>
      </c>
      <c r="H172" s="181">
        <v>26.125</v>
      </c>
      <c r="I172" s="182"/>
      <c r="J172" s="183">
        <f>ROUND(I172*H172,2)</f>
        <v>0</v>
      </c>
      <c r="K172" s="184"/>
      <c r="L172" s="185"/>
      <c r="M172" s="186" t="s">
        <v>1</v>
      </c>
      <c r="N172" s="187" t="s">
        <v>43</v>
      </c>
      <c r="P172" s="143">
        <f>O172*H172</f>
        <v>0</v>
      </c>
      <c r="Q172" s="143">
        <v>6.9999999999999999E-4</v>
      </c>
      <c r="R172" s="143">
        <f>Q172*H172</f>
        <v>1.8287499999999998E-2</v>
      </c>
      <c r="S172" s="143">
        <v>0</v>
      </c>
      <c r="T172" s="144">
        <f>S172*H172</f>
        <v>0</v>
      </c>
      <c r="AR172" s="145" t="s">
        <v>185</v>
      </c>
      <c r="AT172" s="145" t="s">
        <v>309</v>
      </c>
      <c r="AU172" s="145" t="s">
        <v>88</v>
      </c>
      <c r="AY172" s="16" t="s">
        <v>142</v>
      </c>
      <c r="BE172" s="146">
        <f>IF(N172="základní",J172,0)</f>
        <v>0</v>
      </c>
      <c r="BF172" s="146">
        <f>IF(N172="snížená",J172,0)</f>
        <v>0</v>
      </c>
      <c r="BG172" s="146">
        <f>IF(N172="zákl. přenesená",J172,0)</f>
        <v>0</v>
      </c>
      <c r="BH172" s="146">
        <f>IF(N172="sníž. přenesená",J172,0)</f>
        <v>0</v>
      </c>
      <c r="BI172" s="146">
        <f>IF(N172="nulová",J172,0)</f>
        <v>0</v>
      </c>
      <c r="BJ172" s="16" t="s">
        <v>86</v>
      </c>
      <c r="BK172" s="146">
        <f>ROUND(I172*H172,2)</f>
        <v>0</v>
      </c>
      <c r="BL172" s="16" t="s">
        <v>164</v>
      </c>
      <c r="BM172" s="145" t="s">
        <v>765</v>
      </c>
    </row>
    <row r="173" spans="2:65" s="13" customFormat="1" ht="11.25">
      <c r="B173" s="163"/>
      <c r="D173" s="147" t="s">
        <v>214</v>
      </c>
      <c r="F173" s="165" t="s">
        <v>766</v>
      </c>
      <c r="H173" s="166">
        <v>26.125</v>
      </c>
      <c r="I173" s="167"/>
      <c r="L173" s="163"/>
      <c r="M173" s="168"/>
      <c r="T173" s="169"/>
      <c r="AT173" s="164" t="s">
        <v>214</v>
      </c>
      <c r="AU173" s="164" t="s">
        <v>88</v>
      </c>
      <c r="AV173" s="13" t="s">
        <v>88</v>
      </c>
      <c r="AW173" s="13" t="s">
        <v>3</v>
      </c>
      <c r="AX173" s="13" t="s">
        <v>86</v>
      </c>
      <c r="AY173" s="164" t="s">
        <v>142</v>
      </c>
    </row>
    <row r="174" spans="2:65" s="11" customFormat="1" ht="22.9" customHeight="1">
      <c r="B174" s="120"/>
      <c r="D174" s="121" t="s">
        <v>77</v>
      </c>
      <c r="E174" s="130" t="s">
        <v>88</v>
      </c>
      <c r="F174" s="130" t="s">
        <v>413</v>
      </c>
      <c r="I174" s="123"/>
      <c r="J174" s="131">
        <f>BK174</f>
        <v>0</v>
      </c>
      <c r="L174" s="120"/>
      <c r="M174" s="125"/>
      <c r="P174" s="126">
        <f>SUM(P175:P204)</f>
        <v>0</v>
      </c>
      <c r="R174" s="126">
        <f>SUM(R175:R204)</f>
        <v>6.2885211500000002</v>
      </c>
      <c r="T174" s="127">
        <f>SUM(T175:T204)</f>
        <v>0</v>
      </c>
      <c r="AR174" s="121" t="s">
        <v>86</v>
      </c>
      <c r="AT174" s="128" t="s">
        <v>77</v>
      </c>
      <c r="AU174" s="128" t="s">
        <v>86</v>
      </c>
      <c r="AY174" s="121" t="s">
        <v>142</v>
      </c>
      <c r="BK174" s="129">
        <f>SUM(BK175:BK204)</f>
        <v>0</v>
      </c>
    </row>
    <row r="175" spans="2:65" s="1" customFormat="1" ht="44.25" customHeight="1">
      <c r="B175" s="132"/>
      <c r="C175" s="133" t="s">
        <v>355</v>
      </c>
      <c r="D175" s="133" t="s">
        <v>145</v>
      </c>
      <c r="E175" s="134" t="s">
        <v>767</v>
      </c>
      <c r="F175" s="135" t="s">
        <v>768</v>
      </c>
      <c r="G175" s="136" t="s">
        <v>207</v>
      </c>
      <c r="H175" s="137">
        <v>6.5</v>
      </c>
      <c r="I175" s="138"/>
      <c r="J175" s="139">
        <f>ROUND(I175*H175,2)</f>
        <v>0</v>
      </c>
      <c r="K175" s="140"/>
      <c r="L175" s="31"/>
      <c r="M175" s="141" t="s">
        <v>1</v>
      </c>
      <c r="N175" s="142" t="s">
        <v>43</v>
      </c>
      <c r="P175" s="143">
        <f>O175*H175</f>
        <v>0</v>
      </c>
      <c r="Q175" s="143">
        <v>0.2044</v>
      </c>
      <c r="R175" s="143">
        <f>Q175*H175</f>
        <v>1.3286</v>
      </c>
      <c r="S175" s="143">
        <v>0</v>
      </c>
      <c r="T175" s="144">
        <f>S175*H175</f>
        <v>0</v>
      </c>
      <c r="AR175" s="145" t="s">
        <v>164</v>
      </c>
      <c r="AT175" s="145" t="s">
        <v>145</v>
      </c>
      <c r="AU175" s="145" t="s">
        <v>88</v>
      </c>
      <c r="AY175" s="16" t="s">
        <v>142</v>
      </c>
      <c r="BE175" s="146">
        <f>IF(N175="základní",J175,0)</f>
        <v>0</v>
      </c>
      <c r="BF175" s="146">
        <f>IF(N175="snížená",J175,0)</f>
        <v>0</v>
      </c>
      <c r="BG175" s="146">
        <f>IF(N175="zákl. přenesená",J175,0)</f>
        <v>0</v>
      </c>
      <c r="BH175" s="146">
        <f>IF(N175="sníž. přenesená",J175,0)</f>
        <v>0</v>
      </c>
      <c r="BI175" s="146">
        <f>IF(N175="nulová",J175,0)</f>
        <v>0</v>
      </c>
      <c r="BJ175" s="16" t="s">
        <v>86</v>
      </c>
      <c r="BK175" s="146">
        <f>ROUND(I175*H175,2)</f>
        <v>0</v>
      </c>
      <c r="BL175" s="16" t="s">
        <v>164</v>
      </c>
      <c r="BM175" s="145" t="s">
        <v>769</v>
      </c>
    </row>
    <row r="176" spans="2:65" s="13" customFormat="1" ht="11.25">
      <c r="B176" s="163"/>
      <c r="D176" s="147" t="s">
        <v>214</v>
      </c>
      <c r="E176" s="164" t="s">
        <v>1</v>
      </c>
      <c r="F176" s="165" t="s">
        <v>770</v>
      </c>
      <c r="H176" s="166">
        <v>6.5</v>
      </c>
      <c r="I176" s="167"/>
      <c r="L176" s="163"/>
      <c r="M176" s="168"/>
      <c r="T176" s="169"/>
      <c r="AT176" s="164" t="s">
        <v>214</v>
      </c>
      <c r="AU176" s="164" t="s">
        <v>88</v>
      </c>
      <c r="AV176" s="13" t="s">
        <v>88</v>
      </c>
      <c r="AW176" s="13" t="s">
        <v>33</v>
      </c>
      <c r="AX176" s="13" t="s">
        <v>78</v>
      </c>
      <c r="AY176" s="164" t="s">
        <v>142</v>
      </c>
    </row>
    <row r="177" spans="2:65" s="14" customFormat="1" ht="11.25">
      <c r="B177" s="170"/>
      <c r="D177" s="147" t="s">
        <v>214</v>
      </c>
      <c r="E177" s="171" t="s">
        <v>1</v>
      </c>
      <c r="F177" s="172" t="s">
        <v>217</v>
      </c>
      <c r="H177" s="173">
        <v>6.5</v>
      </c>
      <c r="I177" s="174"/>
      <c r="L177" s="170"/>
      <c r="M177" s="175"/>
      <c r="T177" s="176"/>
      <c r="AT177" s="171" t="s">
        <v>214</v>
      </c>
      <c r="AU177" s="171" t="s">
        <v>88</v>
      </c>
      <c r="AV177" s="14" t="s">
        <v>164</v>
      </c>
      <c r="AW177" s="14" t="s">
        <v>33</v>
      </c>
      <c r="AX177" s="14" t="s">
        <v>86</v>
      </c>
      <c r="AY177" s="171" t="s">
        <v>142</v>
      </c>
    </row>
    <row r="178" spans="2:65" s="1" customFormat="1" ht="24.2" customHeight="1">
      <c r="B178" s="132"/>
      <c r="C178" s="133" t="s">
        <v>360</v>
      </c>
      <c r="D178" s="133" t="s">
        <v>145</v>
      </c>
      <c r="E178" s="134" t="s">
        <v>771</v>
      </c>
      <c r="F178" s="135" t="s">
        <v>772</v>
      </c>
      <c r="G178" s="136" t="s">
        <v>203</v>
      </c>
      <c r="H178" s="137">
        <v>8.1999999999999993</v>
      </c>
      <c r="I178" s="138"/>
      <c r="J178" s="139">
        <f>ROUND(I178*H178,2)</f>
        <v>0</v>
      </c>
      <c r="K178" s="140"/>
      <c r="L178" s="31"/>
      <c r="M178" s="141" t="s">
        <v>1</v>
      </c>
      <c r="N178" s="142" t="s">
        <v>43</v>
      </c>
      <c r="P178" s="143">
        <f>O178*H178</f>
        <v>0</v>
      </c>
      <c r="Q178" s="143">
        <v>1E-4</v>
      </c>
      <c r="R178" s="143">
        <f>Q178*H178</f>
        <v>8.1999999999999998E-4</v>
      </c>
      <c r="S178" s="143">
        <v>0</v>
      </c>
      <c r="T178" s="144">
        <f>S178*H178</f>
        <v>0</v>
      </c>
      <c r="AR178" s="145" t="s">
        <v>164</v>
      </c>
      <c r="AT178" s="145" t="s">
        <v>145</v>
      </c>
      <c r="AU178" s="145" t="s">
        <v>88</v>
      </c>
      <c r="AY178" s="16" t="s">
        <v>142</v>
      </c>
      <c r="BE178" s="146">
        <f>IF(N178="základní",J178,0)</f>
        <v>0</v>
      </c>
      <c r="BF178" s="146">
        <f>IF(N178="snížená",J178,0)</f>
        <v>0</v>
      </c>
      <c r="BG178" s="146">
        <f>IF(N178="zákl. přenesená",J178,0)</f>
        <v>0</v>
      </c>
      <c r="BH178" s="146">
        <f>IF(N178="sníž. přenesená",J178,0)</f>
        <v>0</v>
      </c>
      <c r="BI178" s="146">
        <f>IF(N178="nulová",J178,0)</f>
        <v>0</v>
      </c>
      <c r="BJ178" s="16" t="s">
        <v>86</v>
      </c>
      <c r="BK178" s="146">
        <f>ROUND(I178*H178,2)</f>
        <v>0</v>
      </c>
      <c r="BL178" s="16" t="s">
        <v>164</v>
      </c>
      <c r="BM178" s="145" t="s">
        <v>773</v>
      </c>
    </row>
    <row r="179" spans="2:65" s="13" customFormat="1" ht="11.25">
      <c r="B179" s="163"/>
      <c r="D179" s="147" t="s">
        <v>214</v>
      </c>
      <c r="E179" s="164" t="s">
        <v>1</v>
      </c>
      <c r="F179" s="165" t="s">
        <v>774</v>
      </c>
      <c r="H179" s="166">
        <v>8.1999999999999993</v>
      </c>
      <c r="I179" s="167"/>
      <c r="L179" s="163"/>
      <c r="M179" s="168"/>
      <c r="T179" s="169"/>
      <c r="AT179" s="164" t="s">
        <v>214</v>
      </c>
      <c r="AU179" s="164" t="s">
        <v>88</v>
      </c>
      <c r="AV179" s="13" t="s">
        <v>88</v>
      </c>
      <c r="AW179" s="13" t="s">
        <v>33</v>
      </c>
      <c r="AX179" s="13" t="s">
        <v>78</v>
      </c>
      <c r="AY179" s="164" t="s">
        <v>142</v>
      </c>
    </row>
    <row r="180" spans="2:65" s="14" customFormat="1" ht="11.25">
      <c r="B180" s="170"/>
      <c r="D180" s="147" t="s">
        <v>214</v>
      </c>
      <c r="E180" s="171" t="s">
        <v>1</v>
      </c>
      <c r="F180" s="172" t="s">
        <v>217</v>
      </c>
      <c r="H180" s="173">
        <v>8.1999999999999993</v>
      </c>
      <c r="I180" s="174"/>
      <c r="L180" s="170"/>
      <c r="M180" s="175"/>
      <c r="T180" s="176"/>
      <c r="AT180" s="171" t="s">
        <v>214</v>
      </c>
      <c r="AU180" s="171" t="s">
        <v>88</v>
      </c>
      <c r="AV180" s="14" t="s">
        <v>164</v>
      </c>
      <c r="AW180" s="14" t="s">
        <v>33</v>
      </c>
      <c r="AX180" s="14" t="s">
        <v>86</v>
      </c>
      <c r="AY180" s="171" t="s">
        <v>142</v>
      </c>
    </row>
    <row r="181" spans="2:65" s="1" customFormat="1" ht="24.2" customHeight="1">
      <c r="B181" s="132"/>
      <c r="C181" s="177" t="s">
        <v>364</v>
      </c>
      <c r="D181" s="177" t="s">
        <v>309</v>
      </c>
      <c r="E181" s="178" t="s">
        <v>775</v>
      </c>
      <c r="F181" s="179" t="s">
        <v>776</v>
      </c>
      <c r="G181" s="180" t="s">
        <v>203</v>
      </c>
      <c r="H181" s="181">
        <v>9.7129999999999992</v>
      </c>
      <c r="I181" s="182"/>
      <c r="J181" s="183">
        <f>ROUND(I181*H181,2)</f>
        <v>0</v>
      </c>
      <c r="K181" s="184"/>
      <c r="L181" s="185"/>
      <c r="M181" s="186" t="s">
        <v>1</v>
      </c>
      <c r="N181" s="187" t="s">
        <v>43</v>
      </c>
      <c r="P181" s="143">
        <f>O181*H181</f>
        <v>0</v>
      </c>
      <c r="Q181" s="143">
        <v>5.0000000000000001E-4</v>
      </c>
      <c r="R181" s="143">
        <f>Q181*H181</f>
        <v>4.8564999999999997E-3</v>
      </c>
      <c r="S181" s="143">
        <v>0</v>
      </c>
      <c r="T181" s="144">
        <f>S181*H181</f>
        <v>0</v>
      </c>
      <c r="AR181" s="145" t="s">
        <v>185</v>
      </c>
      <c r="AT181" s="145" t="s">
        <v>309</v>
      </c>
      <c r="AU181" s="145" t="s">
        <v>88</v>
      </c>
      <c r="AY181" s="16" t="s">
        <v>142</v>
      </c>
      <c r="BE181" s="146">
        <f>IF(N181="základní",J181,0)</f>
        <v>0</v>
      </c>
      <c r="BF181" s="146">
        <f>IF(N181="snížená",J181,0)</f>
        <v>0</v>
      </c>
      <c r="BG181" s="146">
        <f>IF(N181="zákl. přenesená",J181,0)</f>
        <v>0</v>
      </c>
      <c r="BH181" s="146">
        <f>IF(N181="sníž. přenesená",J181,0)</f>
        <v>0</v>
      </c>
      <c r="BI181" s="146">
        <f>IF(N181="nulová",J181,0)</f>
        <v>0</v>
      </c>
      <c r="BJ181" s="16" t="s">
        <v>86</v>
      </c>
      <c r="BK181" s="146">
        <f>ROUND(I181*H181,2)</f>
        <v>0</v>
      </c>
      <c r="BL181" s="16" t="s">
        <v>164</v>
      </c>
      <c r="BM181" s="145" t="s">
        <v>777</v>
      </c>
    </row>
    <row r="182" spans="2:65" s="13" customFormat="1" ht="11.25">
      <c r="B182" s="163"/>
      <c r="D182" s="147" t="s">
        <v>214</v>
      </c>
      <c r="F182" s="165" t="s">
        <v>778</v>
      </c>
      <c r="H182" s="166">
        <v>9.7129999999999992</v>
      </c>
      <c r="I182" s="167"/>
      <c r="L182" s="163"/>
      <c r="M182" s="168"/>
      <c r="T182" s="169"/>
      <c r="AT182" s="164" t="s">
        <v>214</v>
      </c>
      <c r="AU182" s="164" t="s">
        <v>88</v>
      </c>
      <c r="AV182" s="13" t="s">
        <v>88</v>
      </c>
      <c r="AW182" s="13" t="s">
        <v>3</v>
      </c>
      <c r="AX182" s="13" t="s">
        <v>86</v>
      </c>
      <c r="AY182" s="164" t="s">
        <v>142</v>
      </c>
    </row>
    <row r="183" spans="2:65" s="1" customFormat="1" ht="24.2" customHeight="1">
      <c r="B183" s="132"/>
      <c r="C183" s="133" t="s">
        <v>7</v>
      </c>
      <c r="D183" s="133" t="s">
        <v>145</v>
      </c>
      <c r="E183" s="134" t="s">
        <v>779</v>
      </c>
      <c r="F183" s="135" t="s">
        <v>780</v>
      </c>
      <c r="G183" s="136" t="s">
        <v>203</v>
      </c>
      <c r="H183" s="137">
        <v>10.15</v>
      </c>
      <c r="I183" s="138"/>
      <c r="J183" s="139">
        <f>ROUND(I183*H183,2)</f>
        <v>0</v>
      </c>
      <c r="K183" s="140"/>
      <c r="L183" s="31"/>
      <c r="M183" s="141" t="s">
        <v>1</v>
      </c>
      <c r="N183" s="142" t="s">
        <v>43</v>
      </c>
      <c r="P183" s="143">
        <f>O183*H183</f>
        <v>0</v>
      </c>
      <c r="Q183" s="143">
        <v>1E-4</v>
      </c>
      <c r="R183" s="143">
        <f>Q183*H183</f>
        <v>1.0150000000000001E-3</v>
      </c>
      <c r="S183" s="143">
        <v>0</v>
      </c>
      <c r="T183" s="144">
        <f>S183*H183</f>
        <v>0</v>
      </c>
      <c r="AR183" s="145" t="s">
        <v>164</v>
      </c>
      <c r="AT183" s="145" t="s">
        <v>145</v>
      </c>
      <c r="AU183" s="145" t="s">
        <v>88</v>
      </c>
      <c r="AY183" s="16" t="s">
        <v>142</v>
      </c>
      <c r="BE183" s="146">
        <f>IF(N183="základní",J183,0)</f>
        <v>0</v>
      </c>
      <c r="BF183" s="146">
        <f>IF(N183="snížená",J183,0)</f>
        <v>0</v>
      </c>
      <c r="BG183" s="146">
        <f>IF(N183="zákl. přenesená",J183,0)</f>
        <v>0</v>
      </c>
      <c r="BH183" s="146">
        <f>IF(N183="sníž. přenesená",J183,0)</f>
        <v>0</v>
      </c>
      <c r="BI183" s="146">
        <f>IF(N183="nulová",J183,0)</f>
        <v>0</v>
      </c>
      <c r="BJ183" s="16" t="s">
        <v>86</v>
      </c>
      <c r="BK183" s="146">
        <f>ROUND(I183*H183,2)</f>
        <v>0</v>
      </c>
      <c r="BL183" s="16" t="s">
        <v>164</v>
      </c>
      <c r="BM183" s="145" t="s">
        <v>781</v>
      </c>
    </row>
    <row r="184" spans="2:65" s="12" customFormat="1" ht="11.25">
      <c r="B184" s="157"/>
      <c r="D184" s="147" t="s">
        <v>214</v>
      </c>
      <c r="E184" s="158" t="s">
        <v>1</v>
      </c>
      <c r="F184" s="159" t="s">
        <v>782</v>
      </c>
      <c r="H184" s="158" t="s">
        <v>1</v>
      </c>
      <c r="I184" s="160"/>
      <c r="L184" s="157"/>
      <c r="M184" s="161"/>
      <c r="T184" s="162"/>
      <c r="AT184" s="158" t="s">
        <v>214</v>
      </c>
      <c r="AU184" s="158" t="s">
        <v>88</v>
      </c>
      <c r="AV184" s="12" t="s">
        <v>86</v>
      </c>
      <c r="AW184" s="12" t="s">
        <v>33</v>
      </c>
      <c r="AX184" s="12" t="s">
        <v>78</v>
      </c>
      <c r="AY184" s="158" t="s">
        <v>142</v>
      </c>
    </row>
    <row r="185" spans="2:65" s="13" customFormat="1" ht="11.25">
      <c r="B185" s="163"/>
      <c r="D185" s="147" t="s">
        <v>214</v>
      </c>
      <c r="E185" s="164" t="s">
        <v>1</v>
      </c>
      <c r="F185" s="165" t="s">
        <v>783</v>
      </c>
      <c r="H185" s="166">
        <v>10.15</v>
      </c>
      <c r="I185" s="167"/>
      <c r="L185" s="163"/>
      <c r="M185" s="168"/>
      <c r="T185" s="169"/>
      <c r="AT185" s="164" t="s">
        <v>214</v>
      </c>
      <c r="AU185" s="164" t="s">
        <v>88</v>
      </c>
      <c r="AV185" s="13" t="s">
        <v>88</v>
      </c>
      <c r="AW185" s="13" t="s">
        <v>33</v>
      </c>
      <c r="AX185" s="13" t="s">
        <v>78</v>
      </c>
      <c r="AY185" s="164" t="s">
        <v>142</v>
      </c>
    </row>
    <row r="186" spans="2:65" s="14" customFormat="1" ht="11.25">
      <c r="B186" s="170"/>
      <c r="D186" s="147" t="s">
        <v>214</v>
      </c>
      <c r="E186" s="171" t="s">
        <v>1</v>
      </c>
      <c r="F186" s="172" t="s">
        <v>217</v>
      </c>
      <c r="H186" s="173">
        <v>10.15</v>
      </c>
      <c r="I186" s="174"/>
      <c r="L186" s="170"/>
      <c r="M186" s="175"/>
      <c r="T186" s="176"/>
      <c r="AT186" s="171" t="s">
        <v>214</v>
      </c>
      <c r="AU186" s="171" t="s">
        <v>88</v>
      </c>
      <c r="AV186" s="14" t="s">
        <v>164</v>
      </c>
      <c r="AW186" s="14" t="s">
        <v>33</v>
      </c>
      <c r="AX186" s="14" t="s">
        <v>86</v>
      </c>
      <c r="AY186" s="171" t="s">
        <v>142</v>
      </c>
    </row>
    <row r="187" spans="2:65" s="1" customFormat="1" ht="24.2" customHeight="1">
      <c r="B187" s="132"/>
      <c r="C187" s="177" t="s">
        <v>371</v>
      </c>
      <c r="D187" s="177" t="s">
        <v>309</v>
      </c>
      <c r="E187" s="178" t="s">
        <v>775</v>
      </c>
      <c r="F187" s="179" t="s">
        <v>776</v>
      </c>
      <c r="G187" s="180" t="s">
        <v>203</v>
      </c>
      <c r="H187" s="181">
        <v>12.023</v>
      </c>
      <c r="I187" s="182"/>
      <c r="J187" s="183">
        <f>ROUND(I187*H187,2)</f>
        <v>0</v>
      </c>
      <c r="K187" s="184"/>
      <c r="L187" s="185"/>
      <c r="M187" s="186" t="s">
        <v>1</v>
      </c>
      <c r="N187" s="187" t="s">
        <v>43</v>
      </c>
      <c r="P187" s="143">
        <f>O187*H187</f>
        <v>0</v>
      </c>
      <c r="Q187" s="143">
        <v>5.0000000000000001E-4</v>
      </c>
      <c r="R187" s="143">
        <f>Q187*H187</f>
        <v>6.0115000000000004E-3</v>
      </c>
      <c r="S187" s="143">
        <v>0</v>
      </c>
      <c r="T187" s="144">
        <f>S187*H187</f>
        <v>0</v>
      </c>
      <c r="AR187" s="145" t="s">
        <v>185</v>
      </c>
      <c r="AT187" s="145" t="s">
        <v>309</v>
      </c>
      <c r="AU187" s="145" t="s">
        <v>88</v>
      </c>
      <c r="AY187" s="16" t="s">
        <v>142</v>
      </c>
      <c r="BE187" s="146">
        <f>IF(N187="základní",J187,0)</f>
        <v>0</v>
      </c>
      <c r="BF187" s="146">
        <f>IF(N187="snížená",J187,0)</f>
        <v>0</v>
      </c>
      <c r="BG187" s="146">
        <f>IF(N187="zákl. přenesená",J187,0)</f>
        <v>0</v>
      </c>
      <c r="BH187" s="146">
        <f>IF(N187="sníž. přenesená",J187,0)</f>
        <v>0</v>
      </c>
      <c r="BI187" s="146">
        <f>IF(N187="nulová",J187,0)</f>
        <v>0</v>
      </c>
      <c r="BJ187" s="16" t="s">
        <v>86</v>
      </c>
      <c r="BK187" s="146">
        <f>ROUND(I187*H187,2)</f>
        <v>0</v>
      </c>
      <c r="BL187" s="16" t="s">
        <v>164</v>
      </c>
      <c r="BM187" s="145" t="s">
        <v>784</v>
      </c>
    </row>
    <row r="188" spans="2:65" s="13" customFormat="1" ht="11.25">
      <c r="B188" s="163"/>
      <c r="D188" s="147" t="s">
        <v>214</v>
      </c>
      <c r="F188" s="165" t="s">
        <v>785</v>
      </c>
      <c r="H188" s="166">
        <v>12.023</v>
      </c>
      <c r="I188" s="167"/>
      <c r="L188" s="163"/>
      <c r="M188" s="168"/>
      <c r="T188" s="169"/>
      <c r="AT188" s="164" t="s">
        <v>214</v>
      </c>
      <c r="AU188" s="164" t="s">
        <v>88</v>
      </c>
      <c r="AV188" s="13" t="s">
        <v>88</v>
      </c>
      <c r="AW188" s="13" t="s">
        <v>3</v>
      </c>
      <c r="AX188" s="13" t="s">
        <v>86</v>
      </c>
      <c r="AY188" s="164" t="s">
        <v>142</v>
      </c>
    </row>
    <row r="189" spans="2:65" s="1" customFormat="1" ht="16.5" customHeight="1">
      <c r="B189" s="132"/>
      <c r="C189" s="133" t="s">
        <v>376</v>
      </c>
      <c r="D189" s="133" t="s">
        <v>145</v>
      </c>
      <c r="E189" s="134" t="s">
        <v>786</v>
      </c>
      <c r="F189" s="135" t="s">
        <v>787</v>
      </c>
      <c r="G189" s="136" t="s">
        <v>212</v>
      </c>
      <c r="H189" s="137">
        <v>0.19500000000000001</v>
      </c>
      <c r="I189" s="138"/>
      <c r="J189" s="139">
        <f>ROUND(I189*H189,2)</f>
        <v>0</v>
      </c>
      <c r="K189" s="140"/>
      <c r="L189" s="31"/>
      <c r="M189" s="141" t="s">
        <v>1</v>
      </c>
      <c r="N189" s="142" t="s">
        <v>43</v>
      </c>
      <c r="P189" s="143">
        <f>O189*H189</f>
        <v>0</v>
      </c>
      <c r="Q189" s="143">
        <v>2.3010199999999998</v>
      </c>
      <c r="R189" s="143">
        <f>Q189*H189</f>
        <v>0.44869890000000001</v>
      </c>
      <c r="S189" s="143">
        <v>0</v>
      </c>
      <c r="T189" s="144">
        <f>S189*H189</f>
        <v>0</v>
      </c>
      <c r="AR189" s="145" t="s">
        <v>164</v>
      </c>
      <c r="AT189" s="145" t="s">
        <v>145</v>
      </c>
      <c r="AU189" s="145" t="s">
        <v>88</v>
      </c>
      <c r="AY189" s="16" t="s">
        <v>142</v>
      </c>
      <c r="BE189" s="146">
        <f>IF(N189="základní",J189,0)</f>
        <v>0</v>
      </c>
      <c r="BF189" s="146">
        <f>IF(N189="snížená",J189,0)</f>
        <v>0</v>
      </c>
      <c r="BG189" s="146">
        <f>IF(N189="zákl. přenesená",J189,0)</f>
        <v>0</v>
      </c>
      <c r="BH189" s="146">
        <f>IF(N189="sníž. přenesená",J189,0)</f>
        <v>0</v>
      </c>
      <c r="BI189" s="146">
        <f>IF(N189="nulová",J189,0)</f>
        <v>0</v>
      </c>
      <c r="BJ189" s="16" t="s">
        <v>86</v>
      </c>
      <c r="BK189" s="146">
        <f>ROUND(I189*H189,2)</f>
        <v>0</v>
      </c>
      <c r="BL189" s="16" t="s">
        <v>164</v>
      </c>
      <c r="BM189" s="145" t="s">
        <v>788</v>
      </c>
    </row>
    <row r="190" spans="2:65" s="13" customFormat="1" ht="11.25">
      <c r="B190" s="163"/>
      <c r="D190" s="147" t="s">
        <v>214</v>
      </c>
      <c r="E190" s="164" t="s">
        <v>1</v>
      </c>
      <c r="F190" s="165" t="s">
        <v>789</v>
      </c>
      <c r="H190" s="166">
        <v>0.19500000000000001</v>
      </c>
      <c r="I190" s="167"/>
      <c r="L190" s="163"/>
      <c r="M190" s="168"/>
      <c r="T190" s="169"/>
      <c r="AT190" s="164" t="s">
        <v>214</v>
      </c>
      <c r="AU190" s="164" t="s">
        <v>88</v>
      </c>
      <c r="AV190" s="13" t="s">
        <v>88</v>
      </c>
      <c r="AW190" s="13" t="s">
        <v>33</v>
      </c>
      <c r="AX190" s="13" t="s">
        <v>78</v>
      </c>
      <c r="AY190" s="164" t="s">
        <v>142</v>
      </c>
    </row>
    <row r="191" spans="2:65" s="14" customFormat="1" ht="11.25">
      <c r="B191" s="170"/>
      <c r="D191" s="147" t="s">
        <v>214</v>
      </c>
      <c r="E191" s="171" t="s">
        <v>1</v>
      </c>
      <c r="F191" s="172" t="s">
        <v>217</v>
      </c>
      <c r="H191" s="173">
        <v>0.19500000000000001</v>
      </c>
      <c r="I191" s="174"/>
      <c r="L191" s="170"/>
      <c r="M191" s="175"/>
      <c r="T191" s="176"/>
      <c r="AT191" s="171" t="s">
        <v>214</v>
      </c>
      <c r="AU191" s="171" t="s">
        <v>88</v>
      </c>
      <c r="AV191" s="14" t="s">
        <v>164</v>
      </c>
      <c r="AW191" s="14" t="s">
        <v>33</v>
      </c>
      <c r="AX191" s="14" t="s">
        <v>86</v>
      </c>
      <c r="AY191" s="171" t="s">
        <v>142</v>
      </c>
    </row>
    <row r="192" spans="2:65" s="1" customFormat="1" ht="16.5" customHeight="1">
      <c r="B192" s="132"/>
      <c r="C192" s="133" t="s">
        <v>381</v>
      </c>
      <c r="D192" s="133" t="s">
        <v>145</v>
      </c>
      <c r="E192" s="134" t="s">
        <v>530</v>
      </c>
      <c r="F192" s="135" t="s">
        <v>531</v>
      </c>
      <c r="G192" s="136" t="s">
        <v>212</v>
      </c>
      <c r="H192" s="137">
        <v>1.2150000000000001</v>
      </c>
      <c r="I192" s="138"/>
      <c r="J192" s="139">
        <f>ROUND(I192*H192,2)</f>
        <v>0</v>
      </c>
      <c r="K192" s="140"/>
      <c r="L192" s="31"/>
      <c r="M192" s="141" t="s">
        <v>1</v>
      </c>
      <c r="N192" s="142" t="s">
        <v>43</v>
      </c>
      <c r="P192" s="143">
        <f>O192*H192</f>
        <v>0</v>
      </c>
      <c r="Q192" s="143">
        <v>2.5018699999999998</v>
      </c>
      <c r="R192" s="143">
        <f>Q192*H192</f>
        <v>3.0397720499999998</v>
      </c>
      <c r="S192" s="143">
        <v>0</v>
      </c>
      <c r="T192" s="144">
        <f>S192*H192</f>
        <v>0</v>
      </c>
      <c r="AR192" s="145" t="s">
        <v>164</v>
      </c>
      <c r="AT192" s="145" t="s">
        <v>145</v>
      </c>
      <c r="AU192" s="145" t="s">
        <v>88</v>
      </c>
      <c r="AY192" s="16" t="s">
        <v>142</v>
      </c>
      <c r="BE192" s="146">
        <f>IF(N192="základní",J192,0)</f>
        <v>0</v>
      </c>
      <c r="BF192" s="146">
        <f>IF(N192="snížená",J192,0)</f>
        <v>0</v>
      </c>
      <c r="BG192" s="146">
        <f>IF(N192="zákl. přenesená",J192,0)</f>
        <v>0</v>
      </c>
      <c r="BH192" s="146">
        <f>IF(N192="sníž. přenesená",J192,0)</f>
        <v>0</v>
      </c>
      <c r="BI192" s="146">
        <f>IF(N192="nulová",J192,0)</f>
        <v>0</v>
      </c>
      <c r="BJ192" s="16" t="s">
        <v>86</v>
      </c>
      <c r="BK192" s="146">
        <f>ROUND(I192*H192,2)</f>
        <v>0</v>
      </c>
      <c r="BL192" s="16" t="s">
        <v>164</v>
      </c>
      <c r="BM192" s="145" t="s">
        <v>790</v>
      </c>
    </row>
    <row r="193" spans="2:65" s="12" customFormat="1" ht="11.25">
      <c r="B193" s="157"/>
      <c r="D193" s="147" t="s">
        <v>214</v>
      </c>
      <c r="E193" s="158" t="s">
        <v>1</v>
      </c>
      <c r="F193" s="159" t="s">
        <v>791</v>
      </c>
      <c r="H193" s="158" t="s">
        <v>1</v>
      </c>
      <c r="I193" s="160"/>
      <c r="L193" s="157"/>
      <c r="M193" s="161"/>
      <c r="T193" s="162"/>
      <c r="AT193" s="158" t="s">
        <v>214</v>
      </c>
      <c r="AU193" s="158" t="s">
        <v>88</v>
      </c>
      <c r="AV193" s="12" t="s">
        <v>86</v>
      </c>
      <c r="AW193" s="12" t="s">
        <v>33</v>
      </c>
      <c r="AX193" s="12" t="s">
        <v>78</v>
      </c>
      <c r="AY193" s="158" t="s">
        <v>142</v>
      </c>
    </row>
    <row r="194" spans="2:65" s="13" customFormat="1" ht="11.25">
      <c r="B194" s="163"/>
      <c r="D194" s="147" t="s">
        <v>214</v>
      </c>
      <c r="E194" s="164" t="s">
        <v>1</v>
      </c>
      <c r="F194" s="165" t="s">
        <v>792</v>
      </c>
      <c r="H194" s="166">
        <v>0.33300000000000002</v>
      </c>
      <c r="I194" s="167"/>
      <c r="L194" s="163"/>
      <c r="M194" s="168"/>
      <c r="T194" s="169"/>
      <c r="AT194" s="164" t="s">
        <v>214</v>
      </c>
      <c r="AU194" s="164" t="s">
        <v>88</v>
      </c>
      <c r="AV194" s="13" t="s">
        <v>88</v>
      </c>
      <c r="AW194" s="13" t="s">
        <v>33</v>
      </c>
      <c r="AX194" s="13" t="s">
        <v>78</v>
      </c>
      <c r="AY194" s="164" t="s">
        <v>142</v>
      </c>
    </row>
    <row r="195" spans="2:65" s="13" customFormat="1" ht="11.25">
      <c r="B195" s="163"/>
      <c r="D195" s="147" t="s">
        <v>214</v>
      </c>
      <c r="E195" s="164" t="s">
        <v>1</v>
      </c>
      <c r="F195" s="165" t="s">
        <v>793</v>
      </c>
      <c r="H195" s="166">
        <v>0.47</v>
      </c>
      <c r="I195" s="167"/>
      <c r="L195" s="163"/>
      <c r="M195" s="168"/>
      <c r="T195" s="169"/>
      <c r="AT195" s="164" t="s">
        <v>214</v>
      </c>
      <c r="AU195" s="164" t="s">
        <v>88</v>
      </c>
      <c r="AV195" s="13" t="s">
        <v>88</v>
      </c>
      <c r="AW195" s="13" t="s">
        <v>33</v>
      </c>
      <c r="AX195" s="13" t="s">
        <v>78</v>
      </c>
      <c r="AY195" s="164" t="s">
        <v>142</v>
      </c>
    </row>
    <row r="196" spans="2:65" s="13" customFormat="1" ht="11.25">
      <c r="B196" s="163"/>
      <c r="D196" s="147" t="s">
        <v>214</v>
      </c>
      <c r="E196" s="164" t="s">
        <v>1</v>
      </c>
      <c r="F196" s="165" t="s">
        <v>794</v>
      </c>
      <c r="H196" s="166">
        <v>0.41199999999999998</v>
      </c>
      <c r="I196" s="167"/>
      <c r="L196" s="163"/>
      <c r="M196" s="168"/>
      <c r="T196" s="169"/>
      <c r="AT196" s="164" t="s">
        <v>214</v>
      </c>
      <c r="AU196" s="164" t="s">
        <v>88</v>
      </c>
      <c r="AV196" s="13" t="s">
        <v>88</v>
      </c>
      <c r="AW196" s="13" t="s">
        <v>33</v>
      </c>
      <c r="AX196" s="13" t="s">
        <v>78</v>
      </c>
      <c r="AY196" s="164" t="s">
        <v>142</v>
      </c>
    </row>
    <row r="197" spans="2:65" s="14" customFormat="1" ht="11.25">
      <c r="B197" s="170"/>
      <c r="D197" s="147" t="s">
        <v>214</v>
      </c>
      <c r="E197" s="171" t="s">
        <v>1</v>
      </c>
      <c r="F197" s="172" t="s">
        <v>217</v>
      </c>
      <c r="H197" s="173">
        <v>1.2150000000000001</v>
      </c>
      <c r="I197" s="174"/>
      <c r="L197" s="170"/>
      <c r="M197" s="175"/>
      <c r="T197" s="176"/>
      <c r="AT197" s="171" t="s">
        <v>214</v>
      </c>
      <c r="AU197" s="171" t="s">
        <v>88</v>
      </c>
      <c r="AV197" s="14" t="s">
        <v>164</v>
      </c>
      <c r="AW197" s="14" t="s">
        <v>33</v>
      </c>
      <c r="AX197" s="14" t="s">
        <v>86</v>
      </c>
      <c r="AY197" s="171" t="s">
        <v>142</v>
      </c>
    </row>
    <row r="198" spans="2:65" s="1" customFormat="1" ht="33" customHeight="1">
      <c r="B198" s="132"/>
      <c r="C198" s="133" t="s">
        <v>388</v>
      </c>
      <c r="D198" s="133" t="s">
        <v>145</v>
      </c>
      <c r="E198" s="134" t="s">
        <v>795</v>
      </c>
      <c r="F198" s="135" t="s">
        <v>796</v>
      </c>
      <c r="G198" s="136" t="s">
        <v>203</v>
      </c>
      <c r="H198" s="137">
        <v>1.95</v>
      </c>
      <c r="I198" s="138"/>
      <c r="J198" s="139">
        <f>ROUND(I198*H198,2)</f>
        <v>0</v>
      </c>
      <c r="K198" s="140"/>
      <c r="L198" s="31"/>
      <c r="M198" s="141" t="s">
        <v>1</v>
      </c>
      <c r="N198" s="142" t="s">
        <v>43</v>
      </c>
      <c r="P198" s="143">
        <f>O198*H198</f>
        <v>0</v>
      </c>
      <c r="Q198" s="143">
        <v>0.73558000000000001</v>
      </c>
      <c r="R198" s="143">
        <f>Q198*H198</f>
        <v>1.4343809999999999</v>
      </c>
      <c r="S198" s="143">
        <v>0</v>
      </c>
      <c r="T198" s="144">
        <f>S198*H198</f>
        <v>0</v>
      </c>
      <c r="AR198" s="145" t="s">
        <v>164</v>
      </c>
      <c r="AT198" s="145" t="s">
        <v>145</v>
      </c>
      <c r="AU198" s="145" t="s">
        <v>88</v>
      </c>
      <c r="AY198" s="16" t="s">
        <v>142</v>
      </c>
      <c r="BE198" s="146">
        <f>IF(N198="základní",J198,0)</f>
        <v>0</v>
      </c>
      <c r="BF198" s="146">
        <f>IF(N198="snížená",J198,0)</f>
        <v>0</v>
      </c>
      <c r="BG198" s="146">
        <f>IF(N198="zákl. přenesená",J198,0)</f>
        <v>0</v>
      </c>
      <c r="BH198" s="146">
        <f>IF(N198="sníž. přenesená",J198,0)</f>
        <v>0</v>
      </c>
      <c r="BI198" s="146">
        <f>IF(N198="nulová",J198,0)</f>
        <v>0</v>
      </c>
      <c r="BJ198" s="16" t="s">
        <v>86</v>
      </c>
      <c r="BK198" s="146">
        <f>ROUND(I198*H198,2)</f>
        <v>0</v>
      </c>
      <c r="BL198" s="16" t="s">
        <v>164</v>
      </c>
      <c r="BM198" s="145" t="s">
        <v>797</v>
      </c>
    </row>
    <row r="199" spans="2:65" s="13" customFormat="1" ht="11.25">
      <c r="B199" s="163"/>
      <c r="D199" s="147" t="s">
        <v>214</v>
      </c>
      <c r="E199" s="164" t="s">
        <v>1</v>
      </c>
      <c r="F199" s="165" t="s">
        <v>798</v>
      </c>
      <c r="H199" s="166">
        <v>1.95</v>
      </c>
      <c r="I199" s="167"/>
      <c r="L199" s="163"/>
      <c r="M199" s="168"/>
      <c r="T199" s="169"/>
      <c r="AT199" s="164" t="s">
        <v>214</v>
      </c>
      <c r="AU199" s="164" t="s">
        <v>88</v>
      </c>
      <c r="AV199" s="13" t="s">
        <v>88</v>
      </c>
      <c r="AW199" s="13" t="s">
        <v>33</v>
      </c>
      <c r="AX199" s="13" t="s">
        <v>78</v>
      </c>
      <c r="AY199" s="164" t="s">
        <v>142</v>
      </c>
    </row>
    <row r="200" spans="2:65" s="14" customFormat="1" ht="11.25">
      <c r="B200" s="170"/>
      <c r="D200" s="147" t="s">
        <v>214</v>
      </c>
      <c r="E200" s="171" t="s">
        <v>1</v>
      </c>
      <c r="F200" s="172" t="s">
        <v>217</v>
      </c>
      <c r="H200" s="173">
        <v>1.95</v>
      </c>
      <c r="I200" s="174"/>
      <c r="L200" s="170"/>
      <c r="M200" s="175"/>
      <c r="T200" s="176"/>
      <c r="AT200" s="171" t="s">
        <v>214</v>
      </c>
      <c r="AU200" s="171" t="s">
        <v>88</v>
      </c>
      <c r="AV200" s="14" t="s">
        <v>164</v>
      </c>
      <c r="AW200" s="14" t="s">
        <v>33</v>
      </c>
      <c r="AX200" s="14" t="s">
        <v>86</v>
      </c>
      <c r="AY200" s="171" t="s">
        <v>142</v>
      </c>
    </row>
    <row r="201" spans="2:65" s="1" customFormat="1" ht="24.2" customHeight="1">
      <c r="B201" s="132"/>
      <c r="C201" s="133" t="s">
        <v>489</v>
      </c>
      <c r="D201" s="133" t="s">
        <v>145</v>
      </c>
      <c r="E201" s="134" t="s">
        <v>435</v>
      </c>
      <c r="F201" s="135" t="s">
        <v>436</v>
      </c>
      <c r="G201" s="136" t="s">
        <v>246</v>
      </c>
      <c r="H201" s="137">
        <v>2.3E-2</v>
      </c>
      <c r="I201" s="138"/>
      <c r="J201" s="139">
        <f>ROUND(I201*H201,2)</f>
        <v>0</v>
      </c>
      <c r="K201" s="140"/>
      <c r="L201" s="31"/>
      <c r="M201" s="141" t="s">
        <v>1</v>
      </c>
      <c r="N201" s="142" t="s">
        <v>43</v>
      </c>
      <c r="P201" s="143">
        <f>O201*H201</f>
        <v>0</v>
      </c>
      <c r="Q201" s="143">
        <v>1.0593999999999999</v>
      </c>
      <c r="R201" s="143">
        <f>Q201*H201</f>
        <v>2.4366199999999998E-2</v>
      </c>
      <c r="S201" s="143">
        <v>0</v>
      </c>
      <c r="T201" s="144">
        <f>S201*H201</f>
        <v>0</v>
      </c>
      <c r="AR201" s="145" t="s">
        <v>164</v>
      </c>
      <c r="AT201" s="145" t="s">
        <v>145</v>
      </c>
      <c r="AU201" s="145" t="s">
        <v>88</v>
      </c>
      <c r="AY201" s="16" t="s">
        <v>142</v>
      </c>
      <c r="BE201" s="146">
        <f>IF(N201="základní",J201,0)</f>
        <v>0</v>
      </c>
      <c r="BF201" s="146">
        <f>IF(N201="snížená",J201,0)</f>
        <v>0</v>
      </c>
      <c r="BG201" s="146">
        <f>IF(N201="zákl. přenesená",J201,0)</f>
        <v>0</v>
      </c>
      <c r="BH201" s="146">
        <f>IF(N201="sníž. přenesená",J201,0)</f>
        <v>0</v>
      </c>
      <c r="BI201" s="146">
        <f>IF(N201="nulová",J201,0)</f>
        <v>0</v>
      </c>
      <c r="BJ201" s="16" t="s">
        <v>86</v>
      </c>
      <c r="BK201" s="146">
        <f>ROUND(I201*H201,2)</f>
        <v>0</v>
      </c>
      <c r="BL201" s="16" t="s">
        <v>164</v>
      </c>
      <c r="BM201" s="145" t="s">
        <v>799</v>
      </c>
    </row>
    <row r="202" spans="2:65" s="12" customFormat="1" ht="11.25">
      <c r="B202" s="157"/>
      <c r="D202" s="147" t="s">
        <v>214</v>
      </c>
      <c r="E202" s="158" t="s">
        <v>1</v>
      </c>
      <c r="F202" s="159" t="s">
        <v>800</v>
      </c>
      <c r="H202" s="158" t="s">
        <v>1</v>
      </c>
      <c r="I202" s="160"/>
      <c r="L202" s="157"/>
      <c r="M202" s="161"/>
      <c r="T202" s="162"/>
      <c r="AT202" s="158" t="s">
        <v>214</v>
      </c>
      <c r="AU202" s="158" t="s">
        <v>88</v>
      </c>
      <c r="AV202" s="12" t="s">
        <v>86</v>
      </c>
      <c r="AW202" s="12" t="s">
        <v>33</v>
      </c>
      <c r="AX202" s="12" t="s">
        <v>78</v>
      </c>
      <c r="AY202" s="158" t="s">
        <v>142</v>
      </c>
    </row>
    <row r="203" spans="2:65" s="13" customFormat="1" ht="11.25">
      <c r="B203" s="163"/>
      <c r="D203" s="147" t="s">
        <v>214</v>
      </c>
      <c r="E203" s="164" t="s">
        <v>1</v>
      </c>
      <c r="F203" s="165" t="s">
        <v>801</v>
      </c>
      <c r="H203" s="166">
        <v>2.3E-2</v>
      </c>
      <c r="I203" s="167"/>
      <c r="L203" s="163"/>
      <c r="M203" s="168"/>
      <c r="T203" s="169"/>
      <c r="AT203" s="164" t="s">
        <v>214</v>
      </c>
      <c r="AU203" s="164" t="s">
        <v>88</v>
      </c>
      <c r="AV203" s="13" t="s">
        <v>88</v>
      </c>
      <c r="AW203" s="13" t="s">
        <v>33</v>
      </c>
      <c r="AX203" s="13" t="s">
        <v>78</v>
      </c>
      <c r="AY203" s="164" t="s">
        <v>142</v>
      </c>
    </row>
    <row r="204" spans="2:65" s="14" customFormat="1" ht="11.25">
      <c r="B204" s="170"/>
      <c r="D204" s="147" t="s">
        <v>214</v>
      </c>
      <c r="E204" s="171" t="s">
        <v>1</v>
      </c>
      <c r="F204" s="172" t="s">
        <v>217</v>
      </c>
      <c r="H204" s="173">
        <v>2.3E-2</v>
      </c>
      <c r="I204" s="174"/>
      <c r="L204" s="170"/>
      <c r="M204" s="175"/>
      <c r="T204" s="176"/>
      <c r="AT204" s="171" t="s">
        <v>214</v>
      </c>
      <c r="AU204" s="171" t="s">
        <v>88</v>
      </c>
      <c r="AV204" s="14" t="s">
        <v>164</v>
      </c>
      <c r="AW204" s="14" t="s">
        <v>33</v>
      </c>
      <c r="AX204" s="14" t="s">
        <v>86</v>
      </c>
      <c r="AY204" s="171" t="s">
        <v>142</v>
      </c>
    </row>
    <row r="205" spans="2:65" s="11" customFormat="1" ht="22.9" customHeight="1">
      <c r="B205" s="120"/>
      <c r="D205" s="121" t="s">
        <v>77</v>
      </c>
      <c r="E205" s="130" t="s">
        <v>157</v>
      </c>
      <c r="F205" s="130" t="s">
        <v>534</v>
      </c>
      <c r="I205" s="123"/>
      <c r="J205" s="131">
        <f>BK205</f>
        <v>0</v>
      </c>
      <c r="L205" s="120"/>
      <c r="M205" s="125"/>
      <c r="P205" s="126">
        <f>SUM(P206:P222)</f>
        <v>0</v>
      </c>
      <c r="R205" s="126">
        <f>SUM(R206:R222)</f>
        <v>19.1353556</v>
      </c>
      <c r="T205" s="127">
        <f>SUM(T206:T222)</f>
        <v>0</v>
      </c>
      <c r="AR205" s="121" t="s">
        <v>86</v>
      </c>
      <c r="AT205" s="128" t="s">
        <v>77</v>
      </c>
      <c r="AU205" s="128" t="s">
        <v>86</v>
      </c>
      <c r="AY205" s="121" t="s">
        <v>142</v>
      </c>
      <c r="BK205" s="129">
        <f>SUM(BK206:BK222)</f>
        <v>0</v>
      </c>
    </row>
    <row r="206" spans="2:65" s="1" customFormat="1" ht="33" customHeight="1">
      <c r="B206" s="132"/>
      <c r="C206" s="133" t="s">
        <v>494</v>
      </c>
      <c r="D206" s="133" t="s">
        <v>145</v>
      </c>
      <c r="E206" s="134" t="s">
        <v>653</v>
      </c>
      <c r="F206" s="135" t="s">
        <v>654</v>
      </c>
      <c r="G206" s="136" t="s">
        <v>220</v>
      </c>
      <c r="H206" s="137">
        <v>24</v>
      </c>
      <c r="I206" s="138"/>
      <c r="J206" s="139">
        <f>ROUND(I206*H206,2)</f>
        <v>0</v>
      </c>
      <c r="K206" s="140"/>
      <c r="L206" s="31"/>
      <c r="M206" s="141" t="s">
        <v>1</v>
      </c>
      <c r="N206" s="142" t="s">
        <v>43</v>
      </c>
      <c r="P206" s="143">
        <f>O206*H206</f>
        <v>0</v>
      </c>
      <c r="Q206" s="143">
        <v>0</v>
      </c>
      <c r="R206" s="143">
        <f>Q206*H206</f>
        <v>0</v>
      </c>
      <c r="S206" s="143">
        <v>0</v>
      </c>
      <c r="T206" s="144">
        <f>S206*H206</f>
        <v>0</v>
      </c>
      <c r="AR206" s="145" t="s">
        <v>164</v>
      </c>
      <c r="AT206" s="145" t="s">
        <v>145</v>
      </c>
      <c r="AU206" s="145" t="s">
        <v>88</v>
      </c>
      <c r="AY206" s="16" t="s">
        <v>142</v>
      </c>
      <c r="BE206" s="146">
        <f>IF(N206="základní",J206,0)</f>
        <v>0</v>
      </c>
      <c r="BF206" s="146">
        <f>IF(N206="snížená",J206,0)</f>
        <v>0</v>
      </c>
      <c r="BG206" s="146">
        <f>IF(N206="zákl. přenesená",J206,0)</f>
        <v>0</v>
      </c>
      <c r="BH206" s="146">
        <f>IF(N206="sníž. přenesená",J206,0)</f>
        <v>0</v>
      </c>
      <c r="BI206" s="146">
        <f>IF(N206="nulová",J206,0)</f>
        <v>0</v>
      </c>
      <c r="BJ206" s="16" t="s">
        <v>86</v>
      </c>
      <c r="BK206" s="146">
        <f>ROUND(I206*H206,2)</f>
        <v>0</v>
      </c>
      <c r="BL206" s="16" t="s">
        <v>164</v>
      </c>
      <c r="BM206" s="145" t="s">
        <v>802</v>
      </c>
    </row>
    <row r="207" spans="2:65" s="13" customFormat="1" ht="11.25">
      <c r="B207" s="163"/>
      <c r="D207" s="147" t="s">
        <v>214</v>
      </c>
      <c r="E207" s="164" t="s">
        <v>1</v>
      </c>
      <c r="F207" s="165" t="s">
        <v>803</v>
      </c>
      <c r="H207" s="166">
        <v>24</v>
      </c>
      <c r="I207" s="167"/>
      <c r="L207" s="163"/>
      <c r="M207" s="168"/>
      <c r="T207" s="169"/>
      <c r="AT207" s="164" t="s">
        <v>214</v>
      </c>
      <c r="AU207" s="164" t="s">
        <v>88</v>
      </c>
      <c r="AV207" s="13" t="s">
        <v>88</v>
      </c>
      <c r="AW207" s="13" t="s">
        <v>33</v>
      </c>
      <c r="AX207" s="13" t="s">
        <v>78</v>
      </c>
      <c r="AY207" s="164" t="s">
        <v>142</v>
      </c>
    </row>
    <row r="208" spans="2:65" s="14" customFormat="1" ht="11.25">
      <c r="B208" s="170"/>
      <c r="D208" s="147" t="s">
        <v>214</v>
      </c>
      <c r="E208" s="171" t="s">
        <v>1</v>
      </c>
      <c r="F208" s="172" t="s">
        <v>217</v>
      </c>
      <c r="H208" s="173">
        <v>24</v>
      </c>
      <c r="I208" s="174"/>
      <c r="L208" s="170"/>
      <c r="M208" s="175"/>
      <c r="T208" s="176"/>
      <c r="AT208" s="171" t="s">
        <v>214</v>
      </c>
      <c r="AU208" s="171" t="s">
        <v>88</v>
      </c>
      <c r="AV208" s="14" t="s">
        <v>164</v>
      </c>
      <c r="AW208" s="14" t="s">
        <v>33</v>
      </c>
      <c r="AX208" s="14" t="s">
        <v>86</v>
      </c>
      <c r="AY208" s="171" t="s">
        <v>142</v>
      </c>
    </row>
    <row r="209" spans="2:65" s="1" customFormat="1" ht="24.2" customHeight="1">
      <c r="B209" s="132"/>
      <c r="C209" s="177" t="s">
        <v>499</v>
      </c>
      <c r="D209" s="177" t="s">
        <v>309</v>
      </c>
      <c r="E209" s="178" t="s">
        <v>657</v>
      </c>
      <c r="F209" s="179" t="s">
        <v>658</v>
      </c>
      <c r="G209" s="180" t="s">
        <v>246</v>
      </c>
      <c r="H209" s="181">
        <v>0.27800000000000002</v>
      </c>
      <c r="I209" s="182"/>
      <c r="J209" s="183">
        <f>ROUND(I209*H209,2)</f>
        <v>0</v>
      </c>
      <c r="K209" s="184"/>
      <c r="L209" s="185"/>
      <c r="M209" s="186" t="s">
        <v>1</v>
      </c>
      <c r="N209" s="187" t="s">
        <v>43</v>
      </c>
      <c r="P209" s="143">
        <f>O209*H209</f>
        <v>0</v>
      </c>
      <c r="Q209" s="143">
        <v>1</v>
      </c>
      <c r="R209" s="143">
        <f>Q209*H209</f>
        <v>0.27800000000000002</v>
      </c>
      <c r="S209" s="143">
        <v>0</v>
      </c>
      <c r="T209" s="144">
        <f>S209*H209</f>
        <v>0</v>
      </c>
      <c r="AR209" s="145" t="s">
        <v>185</v>
      </c>
      <c r="AT209" s="145" t="s">
        <v>309</v>
      </c>
      <c r="AU209" s="145" t="s">
        <v>88</v>
      </c>
      <c r="AY209" s="16" t="s">
        <v>142</v>
      </c>
      <c r="BE209" s="146">
        <f>IF(N209="základní",J209,0)</f>
        <v>0</v>
      </c>
      <c r="BF209" s="146">
        <f>IF(N209="snížená",J209,0)</f>
        <v>0</v>
      </c>
      <c r="BG209" s="146">
        <f>IF(N209="zákl. přenesená",J209,0)</f>
        <v>0</v>
      </c>
      <c r="BH209" s="146">
        <f>IF(N209="sníž. přenesená",J209,0)</f>
        <v>0</v>
      </c>
      <c r="BI209" s="146">
        <f>IF(N209="nulová",J209,0)</f>
        <v>0</v>
      </c>
      <c r="BJ209" s="16" t="s">
        <v>86</v>
      </c>
      <c r="BK209" s="146">
        <f>ROUND(I209*H209,2)</f>
        <v>0</v>
      </c>
      <c r="BL209" s="16" t="s">
        <v>164</v>
      </c>
      <c r="BM209" s="145" t="s">
        <v>804</v>
      </c>
    </row>
    <row r="210" spans="2:65" s="13" customFormat="1" ht="11.25">
      <c r="B210" s="163"/>
      <c r="D210" s="147" t="s">
        <v>214</v>
      </c>
      <c r="E210" s="164" t="s">
        <v>1</v>
      </c>
      <c r="F210" s="165" t="s">
        <v>805</v>
      </c>
      <c r="H210" s="166">
        <v>0.27800000000000002</v>
      </c>
      <c r="I210" s="167"/>
      <c r="L210" s="163"/>
      <c r="M210" s="168"/>
      <c r="T210" s="169"/>
      <c r="AT210" s="164" t="s">
        <v>214</v>
      </c>
      <c r="AU210" s="164" t="s">
        <v>88</v>
      </c>
      <c r="AV210" s="13" t="s">
        <v>88</v>
      </c>
      <c r="AW210" s="13" t="s">
        <v>33</v>
      </c>
      <c r="AX210" s="13" t="s">
        <v>78</v>
      </c>
      <c r="AY210" s="164" t="s">
        <v>142</v>
      </c>
    </row>
    <row r="211" spans="2:65" s="14" customFormat="1" ht="11.25">
      <c r="B211" s="170"/>
      <c r="D211" s="147" t="s">
        <v>214</v>
      </c>
      <c r="E211" s="171" t="s">
        <v>1</v>
      </c>
      <c r="F211" s="172" t="s">
        <v>217</v>
      </c>
      <c r="H211" s="173">
        <v>0.27800000000000002</v>
      </c>
      <c r="I211" s="174"/>
      <c r="L211" s="170"/>
      <c r="M211" s="175"/>
      <c r="T211" s="176"/>
      <c r="AT211" s="171" t="s">
        <v>214</v>
      </c>
      <c r="AU211" s="171" t="s">
        <v>88</v>
      </c>
      <c r="AV211" s="14" t="s">
        <v>164</v>
      </c>
      <c r="AW211" s="14" t="s">
        <v>33</v>
      </c>
      <c r="AX211" s="14" t="s">
        <v>86</v>
      </c>
      <c r="AY211" s="171" t="s">
        <v>142</v>
      </c>
    </row>
    <row r="212" spans="2:65" s="1" customFormat="1" ht="16.5" customHeight="1">
      <c r="B212" s="132"/>
      <c r="C212" s="133" t="s">
        <v>501</v>
      </c>
      <c r="D212" s="133" t="s">
        <v>145</v>
      </c>
      <c r="E212" s="134" t="s">
        <v>806</v>
      </c>
      <c r="F212" s="135" t="s">
        <v>662</v>
      </c>
      <c r="G212" s="136" t="s">
        <v>663</v>
      </c>
      <c r="H212" s="137">
        <v>278</v>
      </c>
      <c r="I212" s="138"/>
      <c r="J212" s="139">
        <f>ROUND(I212*H212,2)</f>
        <v>0</v>
      </c>
      <c r="K212" s="140"/>
      <c r="L212" s="31"/>
      <c r="M212" s="141" t="s">
        <v>1</v>
      </c>
      <c r="N212" s="142" t="s">
        <v>43</v>
      </c>
      <c r="P212" s="143">
        <f>O212*H212</f>
        <v>0</v>
      </c>
      <c r="Q212" s="143">
        <v>0</v>
      </c>
      <c r="R212" s="143">
        <f>Q212*H212</f>
        <v>0</v>
      </c>
      <c r="S212" s="143">
        <v>0</v>
      </c>
      <c r="T212" s="144">
        <f>S212*H212</f>
        <v>0</v>
      </c>
      <c r="AR212" s="145" t="s">
        <v>164</v>
      </c>
      <c r="AT212" s="145" t="s">
        <v>145</v>
      </c>
      <c r="AU212" s="145" t="s">
        <v>88</v>
      </c>
      <c r="AY212" s="16" t="s">
        <v>142</v>
      </c>
      <c r="BE212" s="146">
        <f>IF(N212="základní",J212,0)</f>
        <v>0</v>
      </c>
      <c r="BF212" s="146">
        <f>IF(N212="snížená",J212,0)</f>
        <v>0</v>
      </c>
      <c r="BG212" s="146">
        <f>IF(N212="zákl. přenesená",J212,0)</f>
        <v>0</v>
      </c>
      <c r="BH212" s="146">
        <f>IF(N212="sníž. přenesená",J212,0)</f>
        <v>0</v>
      </c>
      <c r="BI212" s="146">
        <f>IF(N212="nulová",J212,0)</f>
        <v>0</v>
      </c>
      <c r="BJ212" s="16" t="s">
        <v>86</v>
      </c>
      <c r="BK212" s="146">
        <f>ROUND(I212*H212,2)</f>
        <v>0</v>
      </c>
      <c r="BL212" s="16" t="s">
        <v>164</v>
      </c>
      <c r="BM212" s="145" t="s">
        <v>807</v>
      </c>
    </row>
    <row r="213" spans="2:65" s="13" customFormat="1" ht="11.25">
      <c r="B213" s="163"/>
      <c r="D213" s="147" t="s">
        <v>214</v>
      </c>
      <c r="E213" s="164" t="s">
        <v>1</v>
      </c>
      <c r="F213" s="165" t="s">
        <v>808</v>
      </c>
      <c r="H213" s="166">
        <v>278</v>
      </c>
      <c r="I213" s="167"/>
      <c r="L213" s="163"/>
      <c r="M213" s="168"/>
      <c r="T213" s="169"/>
      <c r="AT213" s="164" t="s">
        <v>214</v>
      </c>
      <c r="AU213" s="164" t="s">
        <v>88</v>
      </c>
      <c r="AV213" s="13" t="s">
        <v>88</v>
      </c>
      <c r="AW213" s="13" t="s">
        <v>33</v>
      </c>
      <c r="AX213" s="13" t="s">
        <v>78</v>
      </c>
      <c r="AY213" s="164" t="s">
        <v>142</v>
      </c>
    </row>
    <row r="214" spans="2:65" s="14" customFormat="1" ht="11.25">
      <c r="B214" s="170"/>
      <c r="D214" s="147" t="s">
        <v>214</v>
      </c>
      <c r="E214" s="171" t="s">
        <v>1</v>
      </c>
      <c r="F214" s="172" t="s">
        <v>217</v>
      </c>
      <c r="H214" s="173">
        <v>278</v>
      </c>
      <c r="I214" s="174"/>
      <c r="L214" s="170"/>
      <c r="M214" s="175"/>
      <c r="T214" s="176"/>
      <c r="AT214" s="171" t="s">
        <v>214</v>
      </c>
      <c r="AU214" s="171" t="s">
        <v>88</v>
      </c>
      <c r="AV214" s="14" t="s">
        <v>164</v>
      </c>
      <c r="AW214" s="14" t="s">
        <v>33</v>
      </c>
      <c r="AX214" s="14" t="s">
        <v>86</v>
      </c>
      <c r="AY214" s="171" t="s">
        <v>142</v>
      </c>
    </row>
    <row r="215" spans="2:65" s="1" customFormat="1" ht="16.5" customHeight="1">
      <c r="B215" s="132"/>
      <c r="C215" s="133" t="s">
        <v>503</v>
      </c>
      <c r="D215" s="133" t="s">
        <v>145</v>
      </c>
      <c r="E215" s="134" t="s">
        <v>700</v>
      </c>
      <c r="F215" s="135" t="s">
        <v>701</v>
      </c>
      <c r="G215" s="136" t="s">
        <v>212</v>
      </c>
      <c r="H215" s="137">
        <v>6.06</v>
      </c>
      <c r="I215" s="138"/>
      <c r="J215" s="139">
        <f>ROUND(I215*H215,2)</f>
        <v>0</v>
      </c>
      <c r="K215" s="140"/>
      <c r="L215" s="31"/>
      <c r="M215" s="141" t="s">
        <v>1</v>
      </c>
      <c r="N215" s="142" t="s">
        <v>43</v>
      </c>
      <c r="P215" s="143">
        <f>O215*H215</f>
        <v>0</v>
      </c>
      <c r="Q215" s="143">
        <v>2.3114599999999998</v>
      </c>
      <c r="R215" s="143">
        <f>Q215*H215</f>
        <v>14.007447599999999</v>
      </c>
      <c r="S215" s="143">
        <v>0</v>
      </c>
      <c r="T215" s="144">
        <f>S215*H215</f>
        <v>0</v>
      </c>
      <c r="AR215" s="145" t="s">
        <v>164</v>
      </c>
      <c r="AT215" s="145" t="s">
        <v>145</v>
      </c>
      <c r="AU215" s="145" t="s">
        <v>88</v>
      </c>
      <c r="AY215" s="16" t="s">
        <v>142</v>
      </c>
      <c r="BE215" s="146">
        <f>IF(N215="základní",J215,0)</f>
        <v>0</v>
      </c>
      <c r="BF215" s="146">
        <f>IF(N215="snížená",J215,0)</f>
        <v>0</v>
      </c>
      <c r="BG215" s="146">
        <f>IF(N215="zákl. přenesená",J215,0)</f>
        <v>0</v>
      </c>
      <c r="BH215" s="146">
        <f>IF(N215="sníž. přenesená",J215,0)</f>
        <v>0</v>
      </c>
      <c r="BI215" s="146">
        <f>IF(N215="nulová",J215,0)</f>
        <v>0</v>
      </c>
      <c r="BJ215" s="16" t="s">
        <v>86</v>
      </c>
      <c r="BK215" s="146">
        <f>ROUND(I215*H215,2)</f>
        <v>0</v>
      </c>
      <c r="BL215" s="16" t="s">
        <v>164</v>
      </c>
      <c r="BM215" s="145" t="s">
        <v>809</v>
      </c>
    </row>
    <row r="216" spans="2:65" s="13" customFormat="1" ht="11.25">
      <c r="B216" s="163"/>
      <c r="D216" s="147" t="s">
        <v>214</v>
      </c>
      <c r="E216" s="164" t="s">
        <v>1</v>
      </c>
      <c r="F216" s="165" t="s">
        <v>810</v>
      </c>
      <c r="H216" s="166">
        <v>3.169</v>
      </c>
      <c r="I216" s="167"/>
      <c r="L216" s="163"/>
      <c r="M216" s="168"/>
      <c r="T216" s="169"/>
      <c r="AT216" s="164" t="s">
        <v>214</v>
      </c>
      <c r="AU216" s="164" t="s">
        <v>88</v>
      </c>
      <c r="AV216" s="13" t="s">
        <v>88</v>
      </c>
      <c r="AW216" s="13" t="s">
        <v>33</v>
      </c>
      <c r="AX216" s="13" t="s">
        <v>78</v>
      </c>
      <c r="AY216" s="164" t="s">
        <v>142</v>
      </c>
    </row>
    <row r="217" spans="2:65" s="13" customFormat="1" ht="11.25">
      <c r="B217" s="163"/>
      <c r="D217" s="147" t="s">
        <v>214</v>
      </c>
      <c r="E217" s="164" t="s">
        <v>1</v>
      </c>
      <c r="F217" s="165" t="s">
        <v>811</v>
      </c>
      <c r="H217" s="166">
        <v>2.891</v>
      </c>
      <c r="I217" s="167"/>
      <c r="L217" s="163"/>
      <c r="M217" s="168"/>
      <c r="T217" s="169"/>
      <c r="AT217" s="164" t="s">
        <v>214</v>
      </c>
      <c r="AU217" s="164" t="s">
        <v>88</v>
      </c>
      <c r="AV217" s="13" t="s">
        <v>88</v>
      </c>
      <c r="AW217" s="13" t="s">
        <v>33</v>
      </c>
      <c r="AX217" s="13" t="s">
        <v>78</v>
      </c>
      <c r="AY217" s="164" t="s">
        <v>142</v>
      </c>
    </row>
    <row r="218" spans="2:65" s="14" customFormat="1" ht="11.25">
      <c r="B218" s="170"/>
      <c r="D218" s="147" t="s">
        <v>214</v>
      </c>
      <c r="E218" s="171" t="s">
        <v>1</v>
      </c>
      <c r="F218" s="172" t="s">
        <v>217</v>
      </c>
      <c r="H218" s="173">
        <v>6.06</v>
      </c>
      <c r="I218" s="174"/>
      <c r="L218" s="170"/>
      <c r="M218" s="175"/>
      <c r="T218" s="176"/>
      <c r="AT218" s="171" t="s">
        <v>214</v>
      </c>
      <c r="AU218" s="171" t="s">
        <v>88</v>
      </c>
      <c r="AV218" s="14" t="s">
        <v>164</v>
      </c>
      <c r="AW218" s="14" t="s">
        <v>33</v>
      </c>
      <c r="AX218" s="14" t="s">
        <v>86</v>
      </c>
      <c r="AY218" s="171" t="s">
        <v>142</v>
      </c>
    </row>
    <row r="219" spans="2:65" s="1" customFormat="1" ht="21.75" customHeight="1">
      <c r="B219" s="132"/>
      <c r="C219" s="133" t="s">
        <v>505</v>
      </c>
      <c r="D219" s="133" t="s">
        <v>145</v>
      </c>
      <c r="E219" s="134" t="s">
        <v>666</v>
      </c>
      <c r="F219" s="135" t="s">
        <v>667</v>
      </c>
      <c r="G219" s="136" t="s">
        <v>212</v>
      </c>
      <c r="H219" s="137">
        <v>2.1</v>
      </c>
      <c r="I219" s="138"/>
      <c r="J219" s="139">
        <f>ROUND(I219*H219,2)</f>
        <v>0</v>
      </c>
      <c r="K219" s="140"/>
      <c r="L219" s="31"/>
      <c r="M219" s="141" t="s">
        <v>1</v>
      </c>
      <c r="N219" s="142" t="s">
        <v>43</v>
      </c>
      <c r="P219" s="143">
        <f>O219*H219</f>
        <v>0</v>
      </c>
      <c r="Q219" s="143">
        <v>2.3094800000000002</v>
      </c>
      <c r="R219" s="143">
        <f>Q219*H219</f>
        <v>4.849908000000001</v>
      </c>
      <c r="S219" s="143">
        <v>0</v>
      </c>
      <c r="T219" s="144">
        <f>S219*H219</f>
        <v>0</v>
      </c>
      <c r="AR219" s="145" t="s">
        <v>164</v>
      </c>
      <c r="AT219" s="145" t="s">
        <v>145</v>
      </c>
      <c r="AU219" s="145" t="s">
        <v>88</v>
      </c>
      <c r="AY219" s="16" t="s">
        <v>142</v>
      </c>
      <c r="BE219" s="146">
        <f>IF(N219="základní",J219,0)</f>
        <v>0</v>
      </c>
      <c r="BF219" s="146">
        <f>IF(N219="snížená",J219,0)</f>
        <v>0</v>
      </c>
      <c r="BG219" s="146">
        <f>IF(N219="zákl. přenesená",J219,0)</f>
        <v>0</v>
      </c>
      <c r="BH219" s="146">
        <f>IF(N219="sníž. přenesená",J219,0)</f>
        <v>0</v>
      </c>
      <c r="BI219" s="146">
        <f>IF(N219="nulová",J219,0)</f>
        <v>0</v>
      </c>
      <c r="BJ219" s="16" t="s">
        <v>86</v>
      </c>
      <c r="BK219" s="146">
        <f>ROUND(I219*H219,2)</f>
        <v>0</v>
      </c>
      <c r="BL219" s="16" t="s">
        <v>164</v>
      </c>
      <c r="BM219" s="145" t="s">
        <v>812</v>
      </c>
    </row>
    <row r="220" spans="2:65" s="1" customFormat="1" ht="19.5">
      <c r="B220" s="31"/>
      <c r="D220" s="147" t="s">
        <v>151</v>
      </c>
      <c r="F220" s="148" t="s">
        <v>669</v>
      </c>
      <c r="I220" s="149"/>
      <c r="L220" s="31"/>
      <c r="M220" s="150"/>
      <c r="T220" s="55"/>
      <c r="AT220" s="16" t="s">
        <v>151</v>
      </c>
      <c r="AU220" s="16" t="s">
        <v>88</v>
      </c>
    </row>
    <row r="221" spans="2:65" s="13" customFormat="1" ht="11.25">
      <c r="B221" s="163"/>
      <c r="D221" s="147" t="s">
        <v>214</v>
      </c>
      <c r="E221" s="164" t="s">
        <v>1</v>
      </c>
      <c r="F221" s="165" t="s">
        <v>813</v>
      </c>
      <c r="H221" s="166">
        <v>2.1</v>
      </c>
      <c r="I221" s="167"/>
      <c r="L221" s="163"/>
      <c r="M221" s="168"/>
      <c r="T221" s="169"/>
      <c r="AT221" s="164" t="s">
        <v>214</v>
      </c>
      <c r="AU221" s="164" t="s">
        <v>88</v>
      </c>
      <c r="AV221" s="13" t="s">
        <v>88</v>
      </c>
      <c r="AW221" s="13" t="s">
        <v>33</v>
      </c>
      <c r="AX221" s="13" t="s">
        <v>78</v>
      </c>
      <c r="AY221" s="164" t="s">
        <v>142</v>
      </c>
    </row>
    <row r="222" spans="2:65" s="14" customFormat="1" ht="11.25">
      <c r="B222" s="170"/>
      <c r="D222" s="147" t="s">
        <v>214</v>
      </c>
      <c r="E222" s="171" t="s">
        <v>1</v>
      </c>
      <c r="F222" s="172" t="s">
        <v>217</v>
      </c>
      <c r="H222" s="173">
        <v>2.1</v>
      </c>
      <c r="I222" s="174"/>
      <c r="L222" s="170"/>
      <c r="M222" s="175"/>
      <c r="T222" s="176"/>
      <c r="AT222" s="171" t="s">
        <v>214</v>
      </c>
      <c r="AU222" s="171" t="s">
        <v>88</v>
      </c>
      <c r="AV222" s="14" t="s">
        <v>164</v>
      </c>
      <c r="AW222" s="14" t="s">
        <v>33</v>
      </c>
      <c r="AX222" s="14" t="s">
        <v>86</v>
      </c>
      <c r="AY222" s="171" t="s">
        <v>142</v>
      </c>
    </row>
    <row r="223" spans="2:65" s="11" customFormat="1" ht="22.9" customHeight="1">
      <c r="B223" s="120"/>
      <c r="D223" s="121" t="s">
        <v>77</v>
      </c>
      <c r="E223" s="130" t="s">
        <v>164</v>
      </c>
      <c r="F223" s="130" t="s">
        <v>814</v>
      </c>
      <c r="I223" s="123"/>
      <c r="J223" s="131">
        <f>BK223</f>
        <v>0</v>
      </c>
      <c r="L223" s="120"/>
      <c r="M223" s="125"/>
      <c r="P223" s="126">
        <f>SUM(P224:P241)</f>
        <v>0</v>
      </c>
      <c r="R223" s="126">
        <f>SUM(R224:R241)</f>
        <v>5.6786789899999999</v>
      </c>
      <c r="T223" s="127">
        <f>SUM(T224:T241)</f>
        <v>0</v>
      </c>
      <c r="AR223" s="121" t="s">
        <v>86</v>
      </c>
      <c r="AT223" s="128" t="s">
        <v>77</v>
      </c>
      <c r="AU223" s="128" t="s">
        <v>86</v>
      </c>
      <c r="AY223" s="121" t="s">
        <v>142</v>
      </c>
      <c r="BK223" s="129">
        <f>SUM(BK224:BK241)</f>
        <v>0</v>
      </c>
    </row>
    <row r="224" spans="2:65" s="1" customFormat="1" ht="21.75" customHeight="1">
      <c r="B224" s="132"/>
      <c r="C224" s="133" t="s">
        <v>815</v>
      </c>
      <c r="D224" s="133" t="s">
        <v>145</v>
      </c>
      <c r="E224" s="134" t="s">
        <v>816</v>
      </c>
      <c r="F224" s="135" t="s">
        <v>817</v>
      </c>
      <c r="G224" s="136" t="s">
        <v>212</v>
      </c>
      <c r="H224" s="137">
        <v>1.1439999999999999</v>
      </c>
      <c r="I224" s="138"/>
      <c r="J224" s="139">
        <f>ROUND(I224*H224,2)</f>
        <v>0</v>
      </c>
      <c r="K224" s="140"/>
      <c r="L224" s="31"/>
      <c r="M224" s="141" t="s">
        <v>1</v>
      </c>
      <c r="N224" s="142" t="s">
        <v>43</v>
      </c>
      <c r="P224" s="143">
        <f>O224*H224</f>
        <v>0</v>
      </c>
      <c r="Q224" s="143">
        <v>2.5019499999999999</v>
      </c>
      <c r="R224" s="143">
        <f>Q224*H224</f>
        <v>2.8622307999999999</v>
      </c>
      <c r="S224" s="143">
        <v>0</v>
      </c>
      <c r="T224" s="144">
        <f>S224*H224</f>
        <v>0</v>
      </c>
      <c r="AR224" s="145" t="s">
        <v>164</v>
      </c>
      <c r="AT224" s="145" t="s">
        <v>145</v>
      </c>
      <c r="AU224" s="145" t="s">
        <v>88</v>
      </c>
      <c r="AY224" s="16" t="s">
        <v>142</v>
      </c>
      <c r="BE224" s="146">
        <f>IF(N224="základní",J224,0)</f>
        <v>0</v>
      </c>
      <c r="BF224" s="146">
        <f>IF(N224="snížená",J224,0)</f>
        <v>0</v>
      </c>
      <c r="BG224" s="146">
        <f>IF(N224="zákl. přenesená",J224,0)</f>
        <v>0</v>
      </c>
      <c r="BH224" s="146">
        <f>IF(N224="sníž. přenesená",J224,0)</f>
        <v>0</v>
      </c>
      <c r="BI224" s="146">
        <f>IF(N224="nulová",J224,0)</f>
        <v>0</v>
      </c>
      <c r="BJ224" s="16" t="s">
        <v>86</v>
      </c>
      <c r="BK224" s="146">
        <f>ROUND(I224*H224,2)</f>
        <v>0</v>
      </c>
      <c r="BL224" s="16" t="s">
        <v>164</v>
      </c>
      <c r="BM224" s="145" t="s">
        <v>818</v>
      </c>
    </row>
    <row r="225" spans="2:65" s="13" customFormat="1" ht="11.25">
      <c r="B225" s="163"/>
      <c r="D225" s="147" t="s">
        <v>214</v>
      </c>
      <c r="E225" s="164" t="s">
        <v>1</v>
      </c>
      <c r="F225" s="165" t="s">
        <v>819</v>
      </c>
      <c r="H225" s="166">
        <v>1.1439999999999999</v>
      </c>
      <c r="I225" s="167"/>
      <c r="L225" s="163"/>
      <c r="M225" s="168"/>
      <c r="T225" s="169"/>
      <c r="AT225" s="164" t="s">
        <v>214</v>
      </c>
      <c r="AU225" s="164" t="s">
        <v>88</v>
      </c>
      <c r="AV225" s="13" t="s">
        <v>88</v>
      </c>
      <c r="AW225" s="13" t="s">
        <v>33</v>
      </c>
      <c r="AX225" s="13" t="s">
        <v>78</v>
      </c>
      <c r="AY225" s="164" t="s">
        <v>142</v>
      </c>
    </row>
    <row r="226" spans="2:65" s="14" customFormat="1" ht="11.25">
      <c r="B226" s="170"/>
      <c r="D226" s="147" t="s">
        <v>214</v>
      </c>
      <c r="E226" s="171" t="s">
        <v>1</v>
      </c>
      <c r="F226" s="172" t="s">
        <v>217</v>
      </c>
      <c r="H226" s="173">
        <v>1.1439999999999999</v>
      </c>
      <c r="I226" s="174"/>
      <c r="L226" s="170"/>
      <c r="M226" s="175"/>
      <c r="T226" s="176"/>
      <c r="AT226" s="171" t="s">
        <v>214</v>
      </c>
      <c r="AU226" s="171" t="s">
        <v>88</v>
      </c>
      <c r="AV226" s="14" t="s">
        <v>164</v>
      </c>
      <c r="AW226" s="14" t="s">
        <v>33</v>
      </c>
      <c r="AX226" s="14" t="s">
        <v>86</v>
      </c>
      <c r="AY226" s="171" t="s">
        <v>142</v>
      </c>
    </row>
    <row r="227" spans="2:65" s="1" customFormat="1" ht="24.2" customHeight="1">
      <c r="B227" s="132"/>
      <c r="C227" s="133" t="s">
        <v>820</v>
      </c>
      <c r="D227" s="133" t="s">
        <v>145</v>
      </c>
      <c r="E227" s="134" t="s">
        <v>821</v>
      </c>
      <c r="F227" s="135" t="s">
        <v>822</v>
      </c>
      <c r="G227" s="136" t="s">
        <v>246</v>
      </c>
      <c r="H227" s="137">
        <v>0.13700000000000001</v>
      </c>
      <c r="I227" s="138"/>
      <c r="J227" s="139">
        <f>ROUND(I227*H227,2)</f>
        <v>0</v>
      </c>
      <c r="K227" s="140"/>
      <c r="L227" s="31"/>
      <c r="M227" s="141" t="s">
        <v>1</v>
      </c>
      <c r="N227" s="142" t="s">
        <v>43</v>
      </c>
      <c r="P227" s="143">
        <f>O227*H227</f>
        <v>0</v>
      </c>
      <c r="Q227" s="143">
        <v>1.0492699999999999</v>
      </c>
      <c r="R227" s="143">
        <f>Q227*H227</f>
        <v>0.14374998999999999</v>
      </c>
      <c r="S227" s="143">
        <v>0</v>
      </c>
      <c r="T227" s="144">
        <f>S227*H227</f>
        <v>0</v>
      </c>
      <c r="AR227" s="145" t="s">
        <v>164</v>
      </c>
      <c r="AT227" s="145" t="s">
        <v>145</v>
      </c>
      <c r="AU227" s="145" t="s">
        <v>88</v>
      </c>
      <c r="AY227" s="16" t="s">
        <v>142</v>
      </c>
      <c r="BE227" s="146">
        <f>IF(N227="základní",J227,0)</f>
        <v>0</v>
      </c>
      <c r="BF227" s="146">
        <f>IF(N227="snížená",J227,0)</f>
        <v>0</v>
      </c>
      <c r="BG227" s="146">
        <f>IF(N227="zákl. přenesená",J227,0)</f>
        <v>0</v>
      </c>
      <c r="BH227" s="146">
        <f>IF(N227="sníž. přenesená",J227,0)</f>
        <v>0</v>
      </c>
      <c r="BI227" s="146">
        <f>IF(N227="nulová",J227,0)</f>
        <v>0</v>
      </c>
      <c r="BJ227" s="16" t="s">
        <v>86</v>
      </c>
      <c r="BK227" s="146">
        <f>ROUND(I227*H227,2)</f>
        <v>0</v>
      </c>
      <c r="BL227" s="16" t="s">
        <v>164</v>
      </c>
      <c r="BM227" s="145" t="s">
        <v>823</v>
      </c>
    </row>
    <row r="228" spans="2:65" s="13" customFormat="1" ht="11.25">
      <c r="B228" s="163"/>
      <c r="D228" s="147" t="s">
        <v>214</v>
      </c>
      <c r="E228" s="164" t="s">
        <v>1</v>
      </c>
      <c r="F228" s="165" t="s">
        <v>824</v>
      </c>
      <c r="H228" s="166">
        <v>0.13700000000000001</v>
      </c>
      <c r="I228" s="167"/>
      <c r="L228" s="163"/>
      <c r="M228" s="168"/>
      <c r="T228" s="169"/>
      <c r="AT228" s="164" t="s">
        <v>214</v>
      </c>
      <c r="AU228" s="164" t="s">
        <v>88</v>
      </c>
      <c r="AV228" s="13" t="s">
        <v>88</v>
      </c>
      <c r="AW228" s="13" t="s">
        <v>33</v>
      </c>
      <c r="AX228" s="13" t="s">
        <v>78</v>
      </c>
      <c r="AY228" s="164" t="s">
        <v>142</v>
      </c>
    </row>
    <row r="229" spans="2:65" s="14" customFormat="1" ht="11.25">
      <c r="B229" s="170"/>
      <c r="D229" s="147" t="s">
        <v>214</v>
      </c>
      <c r="E229" s="171" t="s">
        <v>1</v>
      </c>
      <c r="F229" s="172" t="s">
        <v>217</v>
      </c>
      <c r="H229" s="173">
        <v>0.13700000000000001</v>
      </c>
      <c r="I229" s="174"/>
      <c r="L229" s="170"/>
      <c r="M229" s="175"/>
      <c r="T229" s="176"/>
      <c r="AT229" s="171" t="s">
        <v>214</v>
      </c>
      <c r="AU229" s="171" t="s">
        <v>88</v>
      </c>
      <c r="AV229" s="14" t="s">
        <v>164</v>
      </c>
      <c r="AW229" s="14" t="s">
        <v>33</v>
      </c>
      <c r="AX229" s="14" t="s">
        <v>86</v>
      </c>
      <c r="AY229" s="171" t="s">
        <v>142</v>
      </c>
    </row>
    <row r="230" spans="2:65" s="1" customFormat="1" ht="24.2" customHeight="1">
      <c r="B230" s="132"/>
      <c r="C230" s="133" t="s">
        <v>825</v>
      </c>
      <c r="D230" s="133" t="s">
        <v>145</v>
      </c>
      <c r="E230" s="134" t="s">
        <v>826</v>
      </c>
      <c r="F230" s="135" t="s">
        <v>827</v>
      </c>
      <c r="G230" s="136" t="s">
        <v>203</v>
      </c>
      <c r="H230" s="137">
        <v>4.0350000000000001</v>
      </c>
      <c r="I230" s="138"/>
      <c r="J230" s="139">
        <f>ROUND(I230*H230,2)</f>
        <v>0</v>
      </c>
      <c r="K230" s="140"/>
      <c r="L230" s="31"/>
      <c r="M230" s="141" t="s">
        <v>1</v>
      </c>
      <c r="N230" s="142" t="s">
        <v>43</v>
      </c>
      <c r="P230" s="143">
        <f>O230*H230</f>
        <v>0</v>
      </c>
      <c r="Q230" s="143">
        <v>1.052E-2</v>
      </c>
      <c r="R230" s="143">
        <f>Q230*H230</f>
        <v>4.2448199999999998E-2</v>
      </c>
      <c r="S230" s="143">
        <v>0</v>
      </c>
      <c r="T230" s="144">
        <f>S230*H230</f>
        <v>0</v>
      </c>
      <c r="AR230" s="145" t="s">
        <v>164</v>
      </c>
      <c r="AT230" s="145" t="s">
        <v>145</v>
      </c>
      <c r="AU230" s="145" t="s">
        <v>88</v>
      </c>
      <c r="AY230" s="16" t="s">
        <v>142</v>
      </c>
      <c r="BE230" s="146">
        <f>IF(N230="základní",J230,0)</f>
        <v>0</v>
      </c>
      <c r="BF230" s="146">
        <f>IF(N230="snížená",J230,0)</f>
        <v>0</v>
      </c>
      <c r="BG230" s="146">
        <f>IF(N230="zákl. přenesená",J230,0)</f>
        <v>0</v>
      </c>
      <c r="BH230" s="146">
        <f>IF(N230="sníž. přenesená",J230,0)</f>
        <v>0</v>
      </c>
      <c r="BI230" s="146">
        <f>IF(N230="nulová",J230,0)</f>
        <v>0</v>
      </c>
      <c r="BJ230" s="16" t="s">
        <v>86</v>
      </c>
      <c r="BK230" s="146">
        <f>ROUND(I230*H230,2)</f>
        <v>0</v>
      </c>
      <c r="BL230" s="16" t="s">
        <v>164</v>
      </c>
      <c r="BM230" s="145" t="s">
        <v>828</v>
      </c>
    </row>
    <row r="231" spans="2:65" s="13" customFormat="1" ht="11.25">
      <c r="B231" s="163"/>
      <c r="D231" s="147" t="s">
        <v>214</v>
      </c>
      <c r="E231" s="164" t="s">
        <v>1</v>
      </c>
      <c r="F231" s="165" t="s">
        <v>829</v>
      </c>
      <c r="H231" s="166">
        <v>4.0350000000000001</v>
      </c>
      <c r="I231" s="167"/>
      <c r="L231" s="163"/>
      <c r="M231" s="168"/>
      <c r="T231" s="169"/>
      <c r="AT231" s="164" t="s">
        <v>214</v>
      </c>
      <c r="AU231" s="164" t="s">
        <v>88</v>
      </c>
      <c r="AV231" s="13" t="s">
        <v>88</v>
      </c>
      <c r="AW231" s="13" t="s">
        <v>33</v>
      </c>
      <c r="AX231" s="13" t="s">
        <v>78</v>
      </c>
      <c r="AY231" s="164" t="s">
        <v>142</v>
      </c>
    </row>
    <row r="232" spans="2:65" s="14" customFormat="1" ht="11.25">
      <c r="B232" s="170"/>
      <c r="D232" s="147" t="s">
        <v>214</v>
      </c>
      <c r="E232" s="171" t="s">
        <v>1</v>
      </c>
      <c r="F232" s="172" t="s">
        <v>217</v>
      </c>
      <c r="H232" s="173">
        <v>4.0350000000000001</v>
      </c>
      <c r="I232" s="174"/>
      <c r="L232" s="170"/>
      <c r="M232" s="175"/>
      <c r="T232" s="176"/>
      <c r="AT232" s="171" t="s">
        <v>214</v>
      </c>
      <c r="AU232" s="171" t="s">
        <v>88</v>
      </c>
      <c r="AV232" s="14" t="s">
        <v>164</v>
      </c>
      <c r="AW232" s="14" t="s">
        <v>33</v>
      </c>
      <c r="AX232" s="14" t="s">
        <v>86</v>
      </c>
      <c r="AY232" s="171" t="s">
        <v>142</v>
      </c>
    </row>
    <row r="233" spans="2:65" s="1" customFormat="1" ht="24.2" customHeight="1">
      <c r="B233" s="132"/>
      <c r="C233" s="133" t="s">
        <v>830</v>
      </c>
      <c r="D233" s="133" t="s">
        <v>145</v>
      </c>
      <c r="E233" s="134" t="s">
        <v>831</v>
      </c>
      <c r="F233" s="135" t="s">
        <v>832</v>
      </c>
      <c r="G233" s="136" t="s">
        <v>203</v>
      </c>
      <c r="H233" s="137">
        <v>4.0350000000000001</v>
      </c>
      <c r="I233" s="138"/>
      <c r="J233" s="139">
        <f>ROUND(I233*H233,2)</f>
        <v>0</v>
      </c>
      <c r="K233" s="140"/>
      <c r="L233" s="31"/>
      <c r="M233" s="141" t="s">
        <v>1</v>
      </c>
      <c r="N233" s="142" t="s">
        <v>43</v>
      </c>
      <c r="P233" s="143">
        <f>O233*H233</f>
        <v>0</v>
      </c>
      <c r="Q233" s="143">
        <v>0</v>
      </c>
      <c r="R233" s="143">
        <f>Q233*H233</f>
        <v>0</v>
      </c>
      <c r="S233" s="143">
        <v>0</v>
      </c>
      <c r="T233" s="144">
        <f>S233*H233</f>
        <v>0</v>
      </c>
      <c r="AR233" s="145" t="s">
        <v>164</v>
      </c>
      <c r="AT233" s="145" t="s">
        <v>145</v>
      </c>
      <c r="AU233" s="145" t="s">
        <v>88</v>
      </c>
      <c r="AY233" s="16" t="s">
        <v>142</v>
      </c>
      <c r="BE233" s="146">
        <f>IF(N233="základní",J233,0)</f>
        <v>0</v>
      </c>
      <c r="BF233" s="146">
        <f>IF(N233="snížená",J233,0)</f>
        <v>0</v>
      </c>
      <c r="BG233" s="146">
        <f>IF(N233="zákl. přenesená",J233,0)</f>
        <v>0</v>
      </c>
      <c r="BH233" s="146">
        <f>IF(N233="sníž. přenesená",J233,0)</f>
        <v>0</v>
      </c>
      <c r="BI233" s="146">
        <f>IF(N233="nulová",J233,0)</f>
        <v>0</v>
      </c>
      <c r="BJ233" s="16" t="s">
        <v>86</v>
      </c>
      <c r="BK233" s="146">
        <f>ROUND(I233*H233,2)</f>
        <v>0</v>
      </c>
      <c r="BL233" s="16" t="s">
        <v>164</v>
      </c>
      <c r="BM233" s="145" t="s">
        <v>833</v>
      </c>
    </row>
    <row r="234" spans="2:65" s="13" customFormat="1" ht="11.25">
      <c r="B234" s="163"/>
      <c r="D234" s="147" t="s">
        <v>214</v>
      </c>
      <c r="E234" s="164" t="s">
        <v>1</v>
      </c>
      <c r="F234" s="165" t="s">
        <v>829</v>
      </c>
      <c r="H234" s="166">
        <v>4.0350000000000001</v>
      </c>
      <c r="I234" s="167"/>
      <c r="L234" s="163"/>
      <c r="M234" s="168"/>
      <c r="T234" s="169"/>
      <c r="AT234" s="164" t="s">
        <v>214</v>
      </c>
      <c r="AU234" s="164" t="s">
        <v>88</v>
      </c>
      <c r="AV234" s="13" t="s">
        <v>88</v>
      </c>
      <c r="AW234" s="13" t="s">
        <v>33</v>
      </c>
      <c r="AX234" s="13" t="s">
        <v>78</v>
      </c>
      <c r="AY234" s="164" t="s">
        <v>142</v>
      </c>
    </row>
    <row r="235" spans="2:65" s="14" customFormat="1" ht="11.25">
      <c r="B235" s="170"/>
      <c r="D235" s="147" t="s">
        <v>214</v>
      </c>
      <c r="E235" s="171" t="s">
        <v>1</v>
      </c>
      <c r="F235" s="172" t="s">
        <v>217</v>
      </c>
      <c r="H235" s="173">
        <v>4.0350000000000001</v>
      </c>
      <c r="I235" s="174"/>
      <c r="L235" s="170"/>
      <c r="M235" s="175"/>
      <c r="T235" s="176"/>
      <c r="AT235" s="171" t="s">
        <v>214</v>
      </c>
      <c r="AU235" s="171" t="s">
        <v>88</v>
      </c>
      <c r="AV235" s="14" t="s">
        <v>164</v>
      </c>
      <c r="AW235" s="14" t="s">
        <v>33</v>
      </c>
      <c r="AX235" s="14" t="s">
        <v>86</v>
      </c>
      <c r="AY235" s="171" t="s">
        <v>142</v>
      </c>
    </row>
    <row r="236" spans="2:65" s="1" customFormat="1" ht="24.2" customHeight="1">
      <c r="B236" s="132"/>
      <c r="C236" s="133" t="s">
        <v>834</v>
      </c>
      <c r="D236" s="133" t="s">
        <v>145</v>
      </c>
      <c r="E236" s="134" t="s">
        <v>835</v>
      </c>
      <c r="F236" s="135" t="s">
        <v>836</v>
      </c>
      <c r="G236" s="136" t="s">
        <v>212</v>
      </c>
      <c r="H236" s="137">
        <v>0.46500000000000002</v>
      </c>
      <c r="I236" s="138"/>
      <c r="J236" s="139">
        <f>ROUND(I236*H236,2)</f>
        <v>0</v>
      </c>
      <c r="K236" s="140"/>
      <c r="L236" s="31"/>
      <c r="M236" s="141" t="s">
        <v>1</v>
      </c>
      <c r="N236" s="142" t="s">
        <v>43</v>
      </c>
      <c r="P236" s="143">
        <f>O236*H236</f>
        <v>0</v>
      </c>
      <c r="Q236" s="143">
        <v>0</v>
      </c>
      <c r="R236" s="143">
        <f>Q236*H236</f>
        <v>0</v>
      </c>
      <c r="S236" s="143">
        <v>0</v>
      </c>
      <c r="T236" s="144">
        <f>S236*H236</f>
        <v>0</v>
      </c>
      <c r="AR236" s="145" t="s">
        <v>164</v>
      </c>
      <c r="AT236" s="145" t="s">
        <v>145</v>
      </c>
      <c r="AU236" s="145" t="s">
        <v>88</v>
      </c>
      <c r="AY236" s="16" t="s">
        <v>142</v>
      </c>
      <c r="BE236" s="146">
        <f>IF(N236="základní",J236,0)</f>
        <v>0</v>
      </c>
      <c r="BF236" s="146">
        <f>IF(N236="snížená",J236,0)</f>
        <v>0</v>
      </c>
      <c r="BG236" s="146">
        <f>IF(N236="zákl. přenesená",J236,0)</f>
        <v>0</v>
      </c>
      <c r="BH236" s="146">
        <f>IF(N236="sníž. přenesená",J236,0)</f>
        <v>0</v>
      </c>
      <c r="BI236" s="146">
        <f>IF(N236="nulová",J236,0)</f>
        <v>0</v>
      </c>
      <c r="BJ236" s="16" t="s">
        <v>86</v>
      </c>
      <c r="BK236" s="146">
        <f>ROUND(I236*H236,2)</f>
        <v>0</v>
      </c>
      <c r="BL236" s="16" t="s">
        <v>164</v>
      </c>
      <c r="BM236" s="145" t="s">
        <v>837</v>
      </c>
    </row>
    <row r="237" spans="2:65" s="13" customFormat="1" ht="11.25">
      <c r="B237" s="163"/>
      <c r="D237" s="147" t="s">
        <v>214</v>
      </c>
      <c r="E237" s="164" t="s">
        <v>1</v>
      </c>
      <c r="F237" s="165" t="s">
        <v>838</v>
      </c>
      <c r="H237" s="166">
        <v>0.46500000000000002</v>
      </c>
      <c r="I237" s="167"/>
      <c r="L237" s="163"/>
      <c r="M237" s="168"/>
      <c r="T237" s="169"/>
      <c r="AT237" s="164" t="s">
        <v>214</v>
      </c>
      <c r="AU237" s="164" t="s">
        <v>88</v>
      </c>
      <c r="AV237" s="13" t="s">
        <v>88</v>
      </c>
      <c r="AW237" s="13" t="s">
        <v>33</v>
      </c>
      <c r="AX237" s="13" t="s">
        <v>78</v>
      </c>
      <c r="AY237" s="164" t="s">
        <v>142</v>
      </c>
    </row>
    <row r="238" spans="2:65" s="14" customFormat="1" ht="11.25">
      <c r="B238" s="170"/>
      <c r="D238" s="147" t="s">
        <v>214</v>
      </c>
      <c r="E238" s="171" t="s">
        <v>1</v>
      </c>
      <c r="F238" s="172" t="s">
        <v>217</v>
      </c>
      <c r="H238" s="173">
        <v>0.46500000000000002</v>
      </c>
      <c r="I238" s="174"/>
      <c r="L238" s="170"/>
      <c r="M238" s="175"/>
      <c r="T238" s="176"/>
      <c r="AT238" s="171" t="s">
        <v>214</v>
      </c>
      <c r="AU238" s="171" t="s">
        <v>88</v>
      </c>
      <c r="AV238" s="14" t="s">
        <v>164</v>
      </c>
      <c r="AW238" s="14" t="s">
        <v>33</v>
      </c>
      <c r="AX238" s="14" t="s">
        <v>86</v>
      </c>
      <c r="AY238" s="171" t="s">
        <v>142</v>
      </c>
    </row>
    <row r="239" spans="2:65" s="1" customFormat="1" ht="24.2" customHeight="1">
      <c r="B239" s="132"/>
      <c r="C239" s="133" t="s">
        <v>839</v>
      </c>
      <c r="D239" s="133" t="s">
        <v>145</v>
      </c>
      <c r="E239" s="134" t="s">
        <v>840</v>
      </c>
      <c r="F239" s="135" t="s">
        <v>841</v>
      </c>
      <c r="G239" s="136" t="s">
        <v>212</v>
      </c>
      <c r="H239" s="137">
        <v>1.5</v>
      </c>
      <c r="I239" s="138"/>
      <c r="J239" s="139">
        <f>ROUND(I239*H239,2)</f>
        <v>0</v>
      </c>
      <c r="K239" s="140"/>
      <c r="L239" s="31"/>
      <c r="M239" s="141" t="s">
        <v>1</v>
      </c>
      <c r="N239" s="142" t="s">
        <v>43</v>
      </c>
      <c r="P239" s="143">
        <f>O239*H239</f>
        <v>0</v>
      </c>
      <c r="Q239" s="143">
        <v>1.7535000000000001</v>
      </c>
      <c r="R239" s="143">
        <f>Q239*H239</f>
        <v>2.6302500000000002</v>
      </c>
      <c r="S239" s="143">
        <v>0</v>
      </c>
      <c r="T239" s="144">
        <f>S239*H239</f>
        <v>0</v>
      </c>
      <c r="AR239" s="145" t="s">
        <v>164</v>
      </c>
      <c r="AT239" s="145" t="s">
        <v>145</v>
      </c>
      <c r="AU239" s="145" t="s">
        <v>88</v>
      </c>
      <c r="AY239" s="16" t="s">
        <v>142</v>
      </c>
      <c r="BE239" s="146">
        <f>IF(N239="základní",J239,0)</f>
        <v>0</v>
      </c>
      <c r="BF239" s="146">
        <f>IF(N239="snížená",J239,0)</f>
        <v>0</v>
      </c>
      <c r="BG239" s="146">
        <f>IF(N239="zákl. přenesená",J239,0)</f>
        <v>0</v>
      </c>
      <c r="BH239" s="146">
        <f>IF(N239="sníž. přenesená",J239,0)</f>
        <v>0</v>
      </c>
      <c r="BI239" s="146">
        <f>IF(N239="nulová",J239,0)</f>
        <v>0</v>
      </c>
      <c r="BJ239" s="16" t="s">
        <v>86</v>
      </c>
      <c r="BK239" s="146">
        <f>ROUND(I239*H239,2)</f>
        <v>0</v>
      </c>
      <c r="BL239" s="16" t="s">
        <v>164</v>
      </c>
      <c r="BM239" s="145" t="s">
        <v>842</v>
      </c>
    </row>
    <row r="240" spans="2:65" s="13" customFormat="1" ht="11.25">
      <c r="B240" s="163"/>
      <c r="D240" s="147" t="s">
        <v>214</v>
      </c>
      <c r="E240" s="164" t="s">
        <v>1</v>
      </c>
      <c r="F240" s="165" t="s">
        <v>727</v>
      </c>
      <c r="H240" s="166">
        <v>1.5</v>
      </c>
      <c r="I240" s="167"/>
      <c r="L240" s="163"/>
      <c r="M240" s="168"/>
      <c r="T240" s="169"/>
      <c r="AT240" s="164" t="s">
        <v>214</v>
      </c>
      <c r="AU240" s="164" t="s">
        <v>88</v>
      </c>
      <c r="AV240" s="13" t="s">
        <v>88</v>
      </c>
      <c r="AW240" s="13" t="s">
        <v>33</v>
      </c>
      <c r="AX240" s="13" t="s">
        <v>78</v>
      </c>
      <c r="AY240" s="164" t="s">
        <v>142</v>
      </c>
    </row>
    <row r="241" spans="2:65" s="14" customFormat="1" ht="11.25">
      <c r="B241" s="170"/>
      <c r="D241" s="147" t="s">
        <v>214</v>
      </c>
      <c r="E241" s="171" t="s">
        <v>1</v>
      </c>
      <c r="F241" s="172" t="s">
        <v>217</v>
      </c>
      <c r="H241" s="173">
        <v>1.5</v>
      </c>
      <c r="I241" s="174"/>
      <c r="L241" s="170"/>
      <c r="M241" s="175"/>
      <c r="T241" s="176"/>
      <c r="AT241" s="171" t="s">
        <v>214</v>
      </c>
      <c r="AU241" s="171" t="s">
        <v>88</v>
      </c>
      <c r="AV241" s="14" t="s">
        <v>164</v>
      </c>
      <c r="AW241" s="14" t="s">
        <v>33</v>
      </c>
      <c r="AX241" s="14" t="s">
        <v>86</v>
      </c>
      <c r="AY241" s="171" t="s">
        <v>142</v>
      </c>
    </row>
    <row r="242" spans="2:65" s="11" customFormat="1" ht="22.9" customHeight="1">
      <c r="B242" s="120"/>
      <c r="D242" s="121" t="s">
        <v>77</v>
      </c>
      <c r="E242" s="130" t="s">
        <v>163</v>
      </c>
      <c r="F242" s="130" t="s">
        <v>296</v>
      </c>
      <c r="I242" s="123"/>
      <c r="J242" s="131">
        <f>BK242</f>
        <v>0</v>
      </c>
      <c r="L242" s="120"/>
      <c r="M242" s="125"/>
      <c r="P242" s="126">
        <f>SUM(P243:P262)</f>
        <v>0</v>
      </c>
      <c r="R242" s="126">
        <f>SUM(R243:R262)</f>
        <v>2.1982400000000002</v>
      </c>
      <c r="T242" s="127">
        <f>SUM(T243:T262)</f>
        <v>0</v>
      </c>
      <c r="AR242" s="121" t="s">
        <v>86</v>
      </c>
      <c r="AT242" s="128" t="s">
        <v>77</v>
      </c>
      <c r="AU242" s="128" t="s">
        <v>86</v>
      </c>
      <c r="AY242" s="121" t="s">
        <v>142</v>
      </c>
      <c r="BK242" s="129">
        <f>SUM(BK243:BK262)</f>
        <v>0</v>
      </c>
    </row>
    <row r="243" spans="2:65" s="1" customFormat="1" ht="24.2" customHeight="1">
      <c r="B243" s="132"/>
      <c r="C243" s="133" t="s">
        <v>843</v>
      </c>
      <c r="D243" s="133" t="s">
        <v>145</v>
      </c>
      <c r="E243" s="134" t="s">
        <v>844</v>
      </c>
      <c r="F243" s="135" t="s">
        <v>845</v>
      </c>
      <c r="G243" s="136" t="s">
        <v>203</v>
      </c>
      <c r="H243" s="137">
        <v>8.1999999999999993</v>
      </c>
      <c r="I243" s="138"/>
      <c r="J243" s="139">
        <f>ROUND(I243*H243,2)</f>
        <v>0</v>
      </c>
      <c r="K243" s="140"/>
      <c r="L243" s="31"/>
      <c r="M243" s="141" t="s">
        <v>1</v>
      </c>
      <c r="N243" s="142" t="s">
        <v>43</v>
      </c>
      <c r="P243" s="143">
        <f>O243*H243</f>
        <v>0</v>
      </c>
      <c r="Q243" s="143">
        <v>0</v>
      </c>
      <c r="R243" s="143">
        <f>Q243*H243</f>
        <v>0</v>
      </c>
      <c r="S243" s="143">
        <v>0</v>
      </c>
      <c r="T243" s="144">
        <f>S243*H243</f>
        <v>0</v>
      </c>
      <c r="AR243" s="145" t="s">
        <v>164</v>
      </c>
      <c r="AT243" s="145" t="s">
        <v>145</v>
      </c>
      <c r="AU243" s="145" t="s">
        <v>88</v>
      </c>
      <c r="AY243" s="16" t="s">
        <v>142</v>
      </c>
      <c r="BE243" s="146">
        <f>IF(N243="základní",J243,0)</f>
        <v>0</v>
      </c>
      <c r="BF243" s="146">
        <f>IF(N243="snížená",J243,0)</f>
        <v>0</v>
      </c>
      <c r="BG243" s="146">
        <f>IF(N243="zákl. přenesená",J243,0)</f>
        <v>0</v>
      </c>
      <c r="BH243" s="146">
        <f>IF(N243="sníž. přenesená",J243,0)</f>
        <v>0</v>
      </c>
      <c r="BI243" s="146">
        <f>IF(N243="nulová",J243,0)</f>
        <v>0</v>
      </c>
      <c r="BJ243" s="16" t="s">
        <v>86</v>
      </c>
      <c r="BK243" s="146">
        <f>ROUND(I243*H243,2)</f>
        <v>0</v>
      </c>
      <c r="BL243" s="16" t="s">
        <v>164</v>
      </c>
      <c r="BM243" s="145" t="s">
        <v>846</v>
      </c>
    </row>
    <row r="244" spans="2:65" s="13" customFormat="1" ht="11.25">
      <c r="B244" s="163"/>
      <c r="D244" s="147" t="s">
        <v>214</v>
      </c>
      <c r="E244" s="164" t="s">
        <v>1</v>
      </c>
      <c r="F244" s="165" t="s">
        <v>774</v>
      </c>
      <c r="H244" s="166">
        <v>8.1999999999999993</v>
      </c>
      <c r="I244" s="167"/>
      <c r="L244" s="163"/>
      <c r="M244" s="168"/>
      <c r="T244" s="169"/>
      <c r="AT244" s="164" t="s">
        <v>214</v>
      </c>
      <c r="AU244" s="164" t="s">
        <v>88</v>
      </c>
      <c r="AV244" s="13" t="s">
        <v>88</v>
      </c>
      <c r="AW244" s="13" t="s">
        <v>33</v>
      </c>
      <c r="AX244" s="13" t="s">
        <v>78</v>
      </c>
      <c r="AY244" s="164" t="s">
        <v>142</v>
      </c>
    </row>
    <row r="245" spans="2:65" s="14" customFormat="1" ht="11.25">
      <c r="B245" s="170"/>
      <c r="D245" s="147" t="s">
        <v>214</v>
      </c>
      <c r="E245" s="171" t="s">
        <v>1</v>
      </c>
      <c r="F245" s="172" t="s">
        <v>217</v>
      </c>
      <c r="H245" s="173">
        <v>8.1999999999999993</v>
      </c>
      <c r="I245" s="174"/>
      <c r="L245" s="170"/>
      <c r="M245" s="175"/>
      <c r="T245" s="176"/>
      <c r="AT245" s="171" t="s">
        <v>214</v>
      </c>
      <c r="AU245" s="171" t="s">
        <v>88</v>
      </c>
      <c r="AV245" s="14" t="s">
        <v>164</v>
      </c>
      <c r="AW245" s="14" t="s">
        <v>33</v>
      </c>
      <c r="AX245" s="14" t="s">
        <v>86</v>
      </c>
      <c r="AY245" s="171" t="s">
        <v>142</v>
      </c>
    </row>
    <row r="246" spans="2:65" s="1" customFormat="1" ht="16.5" customHeight="1">
      <c r="B246" s="132"/>
      <c r="C246" s="177" t="s">
        <v>847</v>
      </c>
      <c r="D246" s="177" t="s">
        <v>309</v>
      </c>
      <c r="E246" s="178" t="s">
        <v>310</v>
      </c>
      <c r="F246" s="179" t="s">
        <v>311</v>
      </c>
      <c r="G246" s="180" t="s">
        <v>246</v>
      </c>
      <c r="H246" s="181">
        <v>0.65600000000000003</v>
      </c>
      <c r="I246" s="182"/>
      <c r="J246" s="183">
        <f>ROUND(I246*H246,2)</f>
        <v>0</v>
      </c>
      <c r="K246" s="184"/>
      <c r="L246" s="185"/>
      <c r="M246" s="186" t="s">
        <v>1</v>
      </c>
      <c r="N246" s="187" t="s">
        <v>43</v>
      </c>
      <c r="P246" s="143">
        <f>O246*H246</f>
        <v>0</v>
      </c>
      <c r="Q246" s="143">
        <v>1</v>
      </c>
      <c r="R246" s="143">
        <f>Q246*H246</f>
        <v>0.65600000000000003</v>
      </c>
      <c r="S246" s="143">
        <v>0</v>
      </c>
      <c r="T246" s="144">
        <f>S246*H246</f>
        <v>0</v>
      </c>
      <c r="AR246" s="145" t="s">
        <v>185</v>
      </c>
      <c r="AT246" s="145" t="s">
        <v>309</v>
      </c>
      <c r="AU246" s="145" t="s">
        <v>88</v>
      </c>
      <c r="AY246" s="16" t="s">
        <v>142</v>
      </c>
      <c r="BE246" s="146">
        <f>IF(N246="základní",J246,0)</f>
        <v>0</v>
      </c>
      <c r="BF246" s="146">
        <f>IF(N246="snížená",J246,0)</f>
        <v>0</v>
      </c>
      <c r="BG246" s="146">
        <f>IF(N246="zákl. přenesená",J246,0)</f>
        <v>0</v>
      </c>
      <c r="BH246" s="146">
        <f>IF(N246="sníž. přenesená",J246,0)</f>
        <v>0</v>
      </c>
      <c r="BI246" s="146">
        <f>IF(N246="nulová",J246,0)</f>
        <v>0</v>
      </c>
      <c r="BJ246" s="16" t="s">
        <v>86</v>
      </c>
      <c r="BK246" s="146">
        <f>ROUND(I246*H246,2)</f>
        <v>0</v>
      </c>
      <c r="BL246" s="16" t="s">
        <v>164</v>
      </c>
      <c r="BM246" s="145" t="s">
        <v>848</v>
      </c>
    </row>
    <row r="247" spans="2:65" s="13" customFormat="1" ht="11.25">
      <c r="B247" s="163"/>
      <c r="D247" s="147" t="s">
        <v>214</v>
      </c>
      <c r="E247" s="164" t="s">
        <v>1</v>
      </c>
      <c r="F247" s="165" t="s">
        <v>849</v>
      </c>
      <c r="H247" s="166">
        <v>0.65600000000000003</v>
      </c>
      <c r="I247" s="167"/>
      <c r="L247" s="163"/>
      <c r="M247" s="168"/>
      <c r="T247" s="169"/>
      <c r="AT247" s="164" t="s">
        <v>214</v>
      </c>
      <c r="AU247" s="164" t="s">
        <v>88</v>
      </c>
      <c r="AV247" s="13" t="s">
        <v>88</v>
      </c>
      <c r="AW247" s="13" t="s">
        <v>33</v>
      </c>
      <c r="AX247" s="13" t="s">
        <v>78</v>
      </c>
      <c r="AY247" s="164" t="s">
        <v>142</v>
      </c>
    </row>
    <row r="248" spans="2:65" s="14" customFormat="1" ht="11.25">
      <c r="B248" s="170"/>
      <c r="D248" s="147" t="s">
        <v>214</v>
      </c>
      <c r="E248" s="171" t="s">
        <v>1</v>
      </c>
      <c r="F248" s="172" t="s">
        <v>217</v>
      </c>
      <c r="H248" s="173">
        <v>0.65600000000000003</v>
      </c>
      <c r="I248" s="174"/>
      <c r="L248" s="170"/>
      <c r="M248" s="175"/>
      <c r="T248" s="176"/>
      <c r="AT248" s="171" t="s">
        <v>214</v>
      </c>
      <c r="AU248" s="171" t="s">
        <v>88</v>
      </c>
      <c r="AV248" s="14" t="s">
        <v>164</v>
      </c>
      <c r="AW248" s="14" t="s">
        <v>33</v>
      </c>
      <c r="AX248" s="14" t="s">
        <v>86</v>
      </c>
      <c r="AY248" s="171" t="s">
        <v>142</v>
      </c>
    </row>
    <row r="249" spans="2:65" s="1" customFormat="1" ht="21.75" customHeight="1">
      <c r="B249" s="132"/>
      <c r="C249" s="133" t="s">
        <v>850</v>
      </c>
      <c r="D249" s="133" t="s">
        <v>145</v>
      </c>
      <c r="E249" s="134" t="s">
        <v>453</v>
      </c>
      <c r="F249" s="135" t="s">
        <v>454</v>
      </c>
      <c r="G249" s="136" t="s">
        <v>203</v>
      </c>
      <c r="H249" s="137">
        <v>8.1999999999999993</v>
      </c>
      <c r="I249" s="138"/>
      <c r="J249" s="139">
        <f>ROUND(I249*H249,2)</f>
        <v>0</v>
      </c>
      <c r="K249" s="140"/>
      <c r="L249" s="31"/>
      <c r="M249" s="141" t="s">
        <v>1</v>
      </c>
      <c r="N249" s="142" t="s">
        <v>43</v>
      </c>
      <c r="P249" s="143">
        <f>O249*H249</f>
        <v>0</v>
      </c>
      <c r="Q249" s="143">
        <v>0</v>
      </c>
      <c r="R249" s="143">
        <f>Q249*H249</f>
        <v>0</v>
      </c>
      <c r="S249" s="143">
        <v>0</v>
      </c>
      <c r="T249" s="144">
        <f>S249*H249</f>
        <v>0</v>
      </c>
      <c r="AR249" s="145" t="s">
        <v>164</v>
      </c>
      <c r="AT249" s="145" t="s">
        <v>145</v>
      </c>
      <c r="AU249" s="145" t="s">
        <v>88</v>
      </c>
      <c r="AY249" s="16" t="s">
        <v>142</v>
      </c>
      <c r="BE249" s="146">
        <f>IF(N249="základní",J249,0)</f>
        <v>0</v>
      </c>
      <c r="BF249" s="146">
        <f>IF(N249="snížená",J249,0)</f>
        <v>0</v>
      </c>
      <c r="BG249" s="146">
        <f>IF(N249="zákl. přenesená",J249,0)</f>
        <v>0</v>
      </c>
      <c r="BH249" s="146">
        <f>IF(N249="sníž. přenesená",J249,0)</f>
        <v>0</v>
      </c>
      <c r="BI249" s="146">
        <f>IF(N249="nulová",J249,0)</f>
        <v>0</v>
      </c>
      <c r="BJ249" s="16" t="s">
        <v>86</v>
      </c>
      <c r="BK249" s="146">
        <f>ROUND(I249*H249,2)</f>
        <v>0</v>
      </c>
      <c r="BL249" s="16" t="s">
        <v>164</v>
      </c>
      <c r="BM249" s="145" t="s">
        <v>851</v>
      </c>
    </row>
    <row r="250" spans="2:65" s="13" customFormat="1" ht="11.25">
      <c r="B250" s="163"/>
      <c r="D250" s="147" t="s">
        <v>214</v>
      </c>
      <c r="E250" s="164" t="s">
        <v>1</v>
      </c>
      <c r="F250" s="165" t="s">
        <v>852</v>
      </c>
      <c r="H250" s="166">
        <v>8.1999999999999993</v>
      </c>
      <c r="I250" s="167"/>
      <c r="L250" s="163"/>
      <c r="M250" s="168"/>
      <c r="T250" s="169"/>
      <c r="AT250" s="164" t="s">
        <v>214</v>
      </c>
      <c r="AU250" s="164" t="s">
        <v>88</v>
      </c>
      <c r="AV250" s="13" t="s">
        <v>88</v>
      </c>
      <c r="AW250" s="13" t="s">
        <v>33</v>
      </c>
      <c r="AX250" s="13" t="s">
        <v>78</v>
      </c>
      <c r="AY250" s="164" t="s">
        <v>142</v>
      </c>
    </row>
    <row r="251" spans="2:65" s="14" customFormat="1" ht="11.25">
      <c r="B251" s="170"/>
      <c r="D251" s="147" t="s">
        <v>214</v>
      </c>
      <c r="E251" s="171" t="s">
        <v>1</v>
      </c>
      <c r="F251" s="172" t="s">
        <v>217</v>
      </c>
      <c r="H251" s="173">
        <v>8.1999999999999993</v>
      </c>
      <c r="I251" s="174"/>
      <c r="L251" s="170"/>
      <c r="M251" s="175"/>
      <c r="T251" s="176"/>
      <c r="AT251" s="171" t="s">
        <v>214</v>
      </c>
      <c r="AU251" s="171" t="s">
        <v>88</v>
      </c>
      <c r="AV251" s="14" t="s">
        <v>164</v>
      </c>
      <c r="AW251" s="14" t="s">
        <v>33</v>
      </c>
      <c r="AX251" s="14" t="s">
        <v>86</v>
      </c>
      <c r="AY251" s="171" t="s">
        <v>142</v>
      </c>
    </row>
    <row r="252" spans="2:65" s="1" customFormat="1" ht="24.2" customHeight="1">
      <c r="B252" s="132"/>
      <c r="C252" s="133" t="s">
        <v>853</v>
      </c>
      <c r="D252" s="133" t="s">
        <v>145</v>
      </c>
      <c r="E252" s="134" t="s">
        <v>297</v>
      </c>
      <c r="F252" s="135" t="s">
        <v>854</v>
      </c>
      <c r="G252" s="136" t="s">
        <v>203</v>
      </c>
      <c r="H252" s="137">
        <v>76.25</v>
      </c>
      <c r="I252" s="138"/>
      <c r="J252" s="139">
        <f>ROUND(I252*H252,2)</f>
        <v>0</v>
      </c>
      <c r="K252" s="140"/>
      <c r="L252" s="31"/>
      <c r="M252" s="141" t="s">
        <v>1</v>
      </c>
      <c r="N252" s="142" t="s">
        <v>43</v>
      </c>
      <c r="P252" s="143">
        <f>O252*H252</f>
        <v>0</v>
      </c>
      <c r="Q252" s="143">
        <v>0</v>
      </c>
      <c r="R252" s="143">
        <f>Q252*H252</f>
        <v>0</v>
      </c>
      <c r="S252" s="143">
        <v>0</v>
      </c>
      <c r="T252" s="144">
        <f>S252*H252</f>
        <v>0</v>
      </c>
      <c r="AR252" s="145" t="s">
        <v>164</v>
      </c>
      <c r="AT252" s="145" t="s">
        <v>145</v>
      </c>
      <c r="AU252" s="145" t="s">
        <v>88</v>
      </c>
      <c r="AY252" s="16" t="s">
        <v>142</v>
      </c>
      <c r="BE252" s="146">
        <f>IF(N252="základní",J252,0)</f>
        <v>0</v>
      </c>
      <c r="BF252" s="146">
        <f>IF(N252="snížená",J252,0)</f>
        <v>0</v>
      </c>
      <c r="BG252" s="146">
        <f>IF(N252="zákl. přenesená",J252,0)</f>
        <v>0</v>
      </c>
      <c r="BH252" s="146">
        <f>IF(N252="sníž. přenesená",J252,0)</f>
        <v>0</v>
      </c>
      <c r="BI252" s="146">
        <f>IF(N252="nulová",J252,0)</f>
        <v>0</v>
      </c>
      <c r="BJ252" s="16" t="s">
        <v>86</v>
      </c>
      <c r="BK252" s="146">
        <f>ROUND(I252*H252,2)</f>
        <v>0</v>
      </c>
      <c r="BL252" s="16" t="s">
        <v>164</v>
      </c>
      <c r="BM252" s="145" t="s">
        <v>855</v>
      </c>
    </row>
    <row r="253" spans="2:65" s="12" customFormat="1" ht="11.25">
      <c r="B253" s="157"/>
      <c r="D253" s="147" t="s">
        <v>214</v>
      </c>
      <c r="E253" s="158" t="s">
        <v>1</v>
      </c>
      <c r="F253" s="159" t="s">
        <v>856</v>
      </c>
      <c r="H253" s="158" t="s">
        <v>1</v>
      </c>
      <c r="I253" s="160"/>
      <c r="L253" s="157"/>
      <c r="M253" s="161"/>
      <c r="T253" s="162"/>
      <c r="AT253" s="158" t="s">
        <v>214</v>
      </c>
      <c r="AU253" s="158" t="s">
        <v>88</v>
      </c>
      <c r="AV253" s="12" t="s">
        <v>86</v>
      </c>
      <c r="AW253" s="12" t="s">
        <v>33</v>
      </c>
      <c r="AX253" s="12" t="s">
        <v>78</v>
      </c>
      <c r="AY253" s="158" t="s">
        <v>142</v>
      </c>
    </row>
    <row r="254" spans="2:65" s="12" customFormat="1" ht="22.5">
      <c r="B254" s="157"/>
      <c r="D254" s="147" t="s">
        <v>214</v>
      </c>
      <c r="E254" s="158" t="s">
        <v>1</v>
      </c>
      <c r="F254" s="159" t="s">
        <v>301</v>
      </c>
      <c r="H254" s="158" t="s">
        <v>1</v>
      </c>
      <c r="I254" s="160"/>
      <c r="L254" s="157"/>
      <c r="M254" s="161"/>
      <c r="T254" s="162"/>
      <c r="AT254" s="158" t="s">
        <v>214</v>
      </c>
      <c r="AU254" s="158" t="s">
        <v>88</v>
      </c>
      <c r="AV254" s="12" t="s">
        <v>86</v>
      </c>
      <c r="AW254" s="12" t="s">
        <v>33</v>
      </c>
      <c r="AX254" s="12" t="s">
        <v>78</v>
      </c>
      <c r="AY254" s="158" t="s">
        <v>142</v>
      </c>
    </row>
    <row r="255" spans="2:65" s="13" customFormat="1" ht="11.25">
      <c r="B255" s="163"/>
      <c r="D255" s="147" t="s">
        <v>214</v>
      </c>
      <c r="E255" s="164" t="s">
        <v>1</v>
      </c>
      <c r="F255" s="165" t="s">
        <v>857</v>
      </c>
      <c r="H255" s="166">
        <v>76.25</v>
      </c>
      <c r="I255" s="167"/>
      <c r="L255" s="163"/>
      <c r="M255" s="168"/>
      <c r="T255" s="169"/>
      <c r="AT255" s="164" t="s">
        <v>214</v>
      </c>
      <c r="AU255" s="164" t="s">
        <v>88</v>
      </c>
      <c r="AV255" s="13" t="s">
        <v>88</v>
      </c>
      <c r="AW255" s="13" t="s">
        <v>33</v>
      </c>
      <c r="AX255" s="13" t="s">
        <v>78</v>
      </c>
      <c r="AY255" s="164" t="s">
        <v>142</v>
      </c>
    </row>
    <row r="256" spans="2:65" s="14" customFormat="1" ht="11.25">
      <c r="B256" s="170"/>
      <c r="D256" s="147" t="s">
        <v>214</v>
      </c>
      <c r="E256" s="171" t="s">
        <v>1</v>
      </c>
      <c r="F256" s="172" t="s">
        <v>217</v>
      </c>
      <c r="H256" s="173">
        <v>76.25</v>
      </c>
      <c r="I256" s="174"/>
      <c r="L256" s="170"/>
      <c r="M256" s="175"/>
      <c r="T256" s="176"/>
      <c r="AT256" s="171" t="s">
        <v>214</v>
      </c>
      <c r="AU256" s="171" t="s">
        <v>88</v>
      </c>
      <c r="AV256" s="14" t="s">
        <v>164</v>
      </c>
      <c r="AW256" s="14" t="s">
        <v>33</v>
      </c>
      <c r="AX256" s="14" t="s">
        <v>86</v>
      </c>
      <c r="AY256" s="171" t="s">
        <v>142</v>
      </c>
    </row>
    <row r="257" spans="2:65" s="1" customFormat="1" ht="24.2" customHeight="1">
      <c r="B257" s="132"/>
      <c r="C257" s="133" t="s">
        <v>858</v>
      </c>
      <c r="D257" s="133" t="s">
        <v>145</v>
      </c>
      <c r="E257" s="134" t="s">
        <v>450</v>
      </c>
      <c r="F257" s="135" t="s">
        <v>451</v>
      </c>
      <c r="G257" s="136" t="s">
        <v>203</v>
      </c>
      <c r="H257" s="137">
        <v>8.1999999999999993</v>
      </c>
      <c r="I257" s="138"/>
      <c r="J257" s="139">
        <f>ROUND(I257*H257,2)</f>
        <v>0</v>
      </c>
      <c r="K257" s="140"/>
      <c r="L257" s="31"/>
      <c r="M257" s="141" t="s">
        <v>1</v>
      </c>
      <c r="N257" s="142" t="s">
        <v>43</v>
      </c>
      <c r="P257" s="143">
        <f>O257*H257</f>
        <v>0</v>
      </c>
      <c r="Q257" s="143">
        <v>0</v>
      </c>
      <c r="R257" s="143">
        <f>Q257*H257</f>
        <v>0</v>
      </c>
      <c r="S257" s="143">
        <v>0</v>
      </c>
      <c r="T257" s="144">
        <f>S257*H257</f>
        <v>0</v>
      </c>
      <c r="AR257" s="145" t="s">
        <v>164</v>
      </c>
      <c r="AT257" s="145" t="s">
        <v>145</v>
      </c>
      <c r="AU257" s="145" t="s">
        <v>88</v>
      </c>
      <c r="AY257" s="16" t="s">
        <v>142</v>
      </c>
      <c r="BE257" s="146">
        <f>IF(N257="základní",J257,0)</f>
        <v>0</v>
      </c>
      <c r="BF257" s="146">
        <f>IF(N257="snížená",J257,0)</f>
        <v>0</v>
      </c>
      <c r="BG257" s="146">
        <f>IF(N257="zákl. přenesená",J257,0)</f>
        <v>0</v>
      </c>
      <c r="BH257" s="146">
        <f>IF(N257="sníž. přenesená",J257,0)</f>
        <v>0</v>
      </c>
      <c r="BI257" s="146">
        <f>IF(N257="nulová",J257,0)</f>
        <v>0</v>
      </c>
      <c r="BJ257" s="16" t="s">
        <v>86</v>
      </c>
      <c r="BK257" s="146">
        <f>ROUND(I257*H257,2)</f>
        <v>0</v>
      </c>
      <c r="BL257" s="16" t="s">
        <v>164</v>
      </c>
      <c r="BM257" s="145" t="s">
        <v>859</v>
      </c>
    </row>
    <row r="258" spans="2:65" s="13" customFormat="1" ht="11.25">
      <c r="B258" s="163"/>
      <c r="D258" s="147" t="s">
        <v>214</v>
      </c>
      <c r="E258" s="164" t="s">
        <v>1</v>
      </c>
      <c r="F258" s="165" t="s">
        <v>774</v>
      </c>
      <c r="H258" s="166">
        <v>8.1999999999999993</v>
      </c>
      <c r="I258" s="167"/>
      <c r="L258" s="163"/>
      <c r="M258" s="168"/>
      <c r="T258" s="169"/>
      <c r="AT258" s="164" t="s">
        <v>214</v>
      </c>
      <c r="AU258" s="164" t="s">
        <v>88</v>
      </c>
      <c r="AV258" s="13" t="s">
        <v>88</v>
      </c>
      <c r="AW258" s="13" t="s">
        <v>33</v>
      </c>
      <c r="AX258" s="13" t="s">
        <v>78</v>
      </c>
      <c r="AY258" s="164" t="s">
        <v>142</v>
      </c>
    </row>
    <row r="259" spans="2:65" s="14" customFormat="1" ht="11.25">
      <c r="B259" s="170"/>
      <c r="D259" s="147" t="s">
        <v>214</v>
      </c>
      <c r="E259" s="171" t="s">
        <v>1</v>
      </c>
      <c r="F259" s="172" t="s">
        <v>217</v>
      </c>
      <c r="H259" s="173">
        <v>8.1999999999999993</v>
      </c>
      <c r="I259" s="174"/>
      <c r="L259" s="170"/>
      <c r="M259" s="175"/>
      <c r="T259" s="176"/>
      <c r="AT259" s="171" t="s">
        <v>214</v>
      </c>
      <c r="AU259" s="171" t="s">
        <v>88</v>
      </c>
      <c r="AV259" s="14" t="s">
        <v>164</v>
      </c>
      <c r="AW259" s="14" t="s">
        <v>33</v>
      </c>
      <c r="AX259" s="14" t="s">
        <v>86</v>
      </c>
      <c r="AY259" s="171" t="s">
        <v>142</v>
      </c>
    </row>
    <row r="260" spans="2:65" s="1" customFormat="1" ht="24.2" customHeight="1">
      <c r="B260" s="132"/>
      <c r="C260" s="133" t="s">
        <v>860</v>
      </c>
      <c r="D260" s="133" t="s">
        <v>145</v>
      </c>
      <c r="E260" s="134" t="s">
        <v>461</v>
      </c>
      <c r="F260" s="135" t="s">
        <v>462</v>
      </c>
      <c r="G260" s="136" t="s">
        <v>203</v>
      </c>
      <c r="H260" s="137">
        <v>5.4</v>
      </c>
      <c r="I260" s="138"/>
      <c r="J260" s="139">
        <f>ROUND(I260*H260,2)</f>
        <v>0</v>
      </c>
      <c r="K260" s="140"/>
      <c r="L260" s="31"/>
      <c r="M260" s="141" t="s">
        <v>1</v>
      </c>
      <c r="N260" s="142" t="s">
        <v>43</v>
      </c>
      <c r="P260" s="143">
        <f>O260*H260</f>
        <v>0</v>
      </c>
      <c r="Q260" s="143">
        <v>0.28560000000000002</v>
      </c>
      <c r="R260" s="143">
        <f>Q260*H260</f>
        <v>1.5422400000000003</v>
      </c>
      <c r="S260" s="143">
        <v>0</v>
      </c>
      <c r="T260" s="144">
        <f>S260*H260</f>
        <v>0</v>
      </c>
      <c r="AR260" s="145" t="s">
        <v>164</v>
      </c>
      <c r="AT260" s="145" t="s">
        <v>145</v>
      </c>
      <c r="AU260" s="145" t="s">
        <v>88</v>
      </c>
      <c r="AY260" s="16" t="s">
        <v>142</v>
      </c>
      <c r="BE260" s="146">
        <f>IF(N260="základní",J260,0)</f>
        <v>0</v>
      </c>
      <c r="BF260" s="146">
        <f>IF(N260="snížená",J260,0)</f>
        <v>0</v>
      </c>
      <c r="BG260" s="146">
        <f>IF(N260="zákl. přenesená",J260,0)</f>
        <v>0</v>
      </c>
      <c r="BH260" s="146">
        <f>IF(N260="sníž. přenesená",J260,0)</f>
        <v>0</v>
      </c>
      <c r="BI260" s="146">
        <f>IF(N260="nulová",J260,0)</f>
        <v>0</v>
      </c>
      <c r="BJ260" s="16" t="s">
        <v>86</v>
      </c>
      <c r="BK260" s="146">
        <f>ROUND(I260*H260,2)</f>
        <v>0</v>
      </c>
      <c r="BL260" s="16" t="s">
        <v>164</v>
      </c>
      <c r="BM260" s="145" t="s">
        <v>861</v>
      </c>
    </row>
    <row r="261" spans="2:65" s="13" customFormat="1" ht="11.25">
      <c r="B261" s="163"/>
      <c r="D261" s="147" t="s">
        <v>214</v>
      </c>
      <c r="E261" s="164" t="s">
        <v>1</v>
      </c>
      <c r="F261" s="165" t="s">
        <v>862</v>
      </c>
      <c r="H261" s="166">
        <v>5.4</v>
      </c>
      <c r="I261" s="167"/>
      <c r="L261" s="163"/>
      <c r="M261" s="168"/>
      <c r="T261" s="169"/>
      <c r="AT261" s="164" t="s">
        <v>214</v>
      </c>
      <c r="AU261" s="164" t="s">
        <v>88</v>
      </c>
      <c r="AV261" s="13" t="s">
        <v>88</v>
      </c>
      <c r="AW261" s="13" t="s">
        <v>33</v>
      </c>
      <c r="AX261" s="13" t="s">
        <v>78</v>
      </c>
      <c r="AY261" s="164" t="s">
        <v>142</v>
      </c>
    </row>
    <row r="262" spans="2:65" s="14" customFormat="1" ht="11.25">
      <c r="B262" s="170"/>
      <c r="D262" s="147" t="s">
        <v>214</v>
      </c>
      <c r="E262" s="171" t="s">
        <v>1</v>
      </c>
      <c r="F262" s="172" t="s">
        <v>217</v>
      </c>
      <c r="H262" s="173">
        <v>5.4</v>
      </c>
      <c r="I262" s="174"/>
      <c r="L262" s="170"/>
      <c r="M262" s="175"/>
      <c r="T262" s="176"/>
      <c r="AT262" s="171" t="s">
        <v>214</v>
      </c>
      <c r="AU262" s="171" t="s">
        <v>88</v>
      </c>
      <c r="AV262" s="14" t="s">
        <v>164</v>
      </c>
      <c r="AW262" s="14" t="s">
        <v>33</v>
      </c>
      <c r="AX262" s="14" t="s">
        <v>86</v>
      </c>
      <c r="AY262" s="171" t="s">
        <v>142</v>
      </c>
    </row>
    <row r="263" spans="2:65" s="11" customFormat="1" ht="22.9" customHeight="1">
      <c r="B263" s="120"/>
      <c r="D263" s="121" t="s">
        <v>77</v>
      </c>
      <c r="E263" s="130" t="s">
        <v>189</v>
      </c>
      <c r="F263" s="130" t="s">
        <v>209</v>
      </c>
      <c r="I263" s="123"/>
      <c r="J263" s="131">
        <f>BK263</f>
        <v>0</v>
      </c>
      <c r="L263" s="120"/>
      <c r="M263" s="125"/>
      <c r="P263" s="126">
        <f>SUM(P264:P279)</f>
        <v>0</v>
      </c>
      <c r="R263" s="126">
        <f>SUM(R264:R279)</f>
        <v>9.982054999999999</v>
      </c>
      <c r="T263" s="127">
        <f>SUM(T264:T279)</f>
        <v>0</v>
      </c>
      <c r="AR263" s="121" t="s">
        <v>86</v>
      </c>
      <c r="AT263" s="128" t="s">
        <v>77</v>
      </c>
      <c r="AU263" s="128" t="s">
        <v>86</v>
      </c>
      <c r="AY263" s="121" t="s">
        <v>142</v>
      </c>
      <c r="BK263" s="129">
        <f>SUM(BK264:BK279)</f>
        <v>0</v>
      </c>
    </row>
    <row r="264" spans="2:65" s="1" customFormat="1" ht="24.2" customHeight="1">
      <c r="B264" s="132"/>
      <c r="C264" s="133" t="s">
        <v>863</v>
      </c>
      <c r="D264" s="133" t="s">
        <v>145</v>
      </c>
      <c r="E264" s="134" t="s">
        <v>864</v>
      </c>
      <c r="F264" s="135" t="s">
        <v>865</v>
      </c>
      <c r="G264" s="136" t="s">
        <v>207</v>
      </c>
      <c r="H264" s="137">
        <v>13.7</v>
      </c>
      <c r="I264" s="138"/>
      <c r="J264" s="139">
        <f>ROUND(I264*H264,2)</f>
        <v>0</v>
      </c>
      <c r="K264" s="140"/>
      <c r="L264" s="31"/>
      <c r="M264" s="141" t="s">
        <v>1</v>
      </c>
      <c r="N264" s="142" t="s">
        <v>43</v>
      </c>
      <c r="P264" s="143">
        <f>O264*H264</f>
        <v>0</v>
      </c>
      <c r="Q264" s="143">
        <v>0.10095</v>
      </c>
      <c r="R264" s="143">
        <f>Q264*H264</f>
        <v>1.3830149999999999</v>
      </c>
      <c r="S264" s="143">
        <v>0</v>
      </c>
      <c r="T264" s="144">
        <f>S264*H264</f>
        <v>0</v>
      </c>
      <c r="AR264" s="145" t="s">
        <v>164</v>
      </c>
      <c r="AT264" s="145" t="s">
        <v>145</v>
      </c>
      <c r="AU264" s="145" t="s">
        <v>88</v>
      </c>
      <c r="AY264" s="16" t="s">
        <v>142</v>
      </c>
      <c r="BE264" s="146">
        <f>IF(N264="základní",J264,0)</f>
        <v>0</v>
      </c>
      <c r="BF264" s="146">
        <f>IF(N264="snížená",J264,0)</f>
        <v>0</v>
      </c>
      <c r="BG264" s="146">
        <f>IF(N264="zákl. přenesená",J264,0)</f>
        <v>0</v>
      </c>
      <c r="BH264" s="146">
        <f>IF(N264="sníž. přenesená",J264,0)</f>
        <v>0</v>
      </c>
      <c r="BI264" s="146">
        <f>IF(N264="nulová",J264,0)</f>
        <v>0</v>
      </c>
      <c r="BJ264" s="16" t="s">
        <v>86</v>
      </c>
      <c r="BK264" s="146">
        <f>ROUND(I264*H264,2)</f>
        <v>0</v>
      </c>
      <c r="BL264" s="16" t="s">
        <v>164</v>
      </c>
      <c r="BM264" s="145" t="s">
        <v>866</v>
      </c>
    </row>
    <row r="265" spans="2:65" s="13" customFormat="1" ht="11.25">
      <c r="B265" s="163"/>
      <c r="D265" s="147" t="s">
        <v>214</v>
      </c>
      <c r="E265" s="164" t="s">
        <v>1</v>
      </c>
      <c r="F265" s="165" t="s">
        <v>867</v>
      </c>
      <c r="H265" s="166">
        <v>13.7</v>
      </c>
      <c r="I265" s="167"/>
      <c r="L265" s="163"/>
      <c r="M265" s="168"/>
      <c r="T265" s="169"/>
      <c r="AT265" s="164" t="s">
        <v>214</v>
      </c>
      <c r="AU265" s="164" t="s">
        <v>88</v>
      </c>
      <c r="AV265" s="13" t="s">
        <v>88</v>
      </c>
      <c r="AW265" s="13" t="s">
        <v>33</v>
      </c>
      <c r="AX265" s="13" t="s">
        <v>78</v>
      </c>
      <c r="AY265" s="164" t="s">
        <v>142</v>
      </c>
    </row>
    <row r="266" spans="2:65" s="14" customFormat="1" ht="11.25">
      <c r="B266" s="170"/>
      <c r="D266" s="147" t="s">
        <v>214</v>
      </c>
      <c r="E266" s="171" t="s">
        <v>1</v>
      </c>
      <c r="F266" s="172" t="s">
        <v>217</v>
      </c>
      <c r="H266" s="173">
        <v>13.7</v>
      </c>
      <c r="I266" s="174"/>
      <c r="L266" s="170"/>
      <c r="M266" s="175"/>
      <c r="T266" s="176"/>
      <c r="AT266" s="171" t="s">
        <v>214</v>
      </c>
      <c r="AU266" s="171" t="s">
        <v>88</v>
      </c>
      <c r="AV266" s="14" t="s">
        <v>164</v>
      </c>
      <c r="AW266" s="14" t="s">
        <v>33</v>
      </c>
      <c r="AX266" s="14" t="s">
        <v>86</v>
      </c>
      <c r="AY266" s="171" t="s">
        <v>142</v>
      </c>
    </row>
    <row r="267" spans="2:65" s="1" customFormat="1" ht="16.5" customHeight="1">
      <c r="B267" s="132"/>
      <c r="C267" s="177" t="s">
        <v>868</v>
      </c>
      <c r="D267" s="177" t="s">
        <v>309</v>
      </c>
      <c r="E267" s="178" t="s">
        <v>869</v>
      </c>
      <c r="F267" s="179" t="s">
        <v>870</v>
      </c>
      <c r="G267" s="180" t="s">
        <v>207</v>
      </c>
      <c r="H267" s="181">
        <v>14.385</v>
      </c>
      <c r="I267" s="182"/>
      <c r="J267" s="183">
        <f>ROUND(I267*H267,2)</f>
        <v>0</v>
      </c>
      <c r="K267" s="184"/>
      <c r="L267" s="185"/>
      <c r="M267" s="186" t="s">
        <v>1</v>
      </c>
      <c r="N267" s="187" t="s">
        <v>43</v>
      </c>
      <c r="P267" s="143">
        <f>O267*H267</f>
        <v>0</v>
      </c>
      <c r="Q267" s="143">
        <v>2.8000000000000001E-2</v>
      </c>
      <c r="R267" s="143">
        <f>Q267*H267</f>
        <v>0.40278000000000003</v>
      </c>
      <c r="S267" s="143">
        <v>0</v>
      </c>
      <c r="T267" s="144">
        <f>S267*H267</f>
        <v>0</v>
      </c>
      <c r="AR267" s="145" t="s">
        <v>185</v>
      </c>
      <c r="AT267" s="145" t="s">
        <v>309</v>
      </c>
      <c r="AU267" s="145" t="s">
        <v>88</v>
      </c>
      <c r="AY267" s="16" t="s">
        <v>142</v>
      </c>
      <c r="BE267" s="146">
        <f>IF(N267="základní",J267,0)</f>
        <v>0</v>
      </c>
      <c r="BF267" s="146">
        <f>IF(N267="snížená",J267,0)</f>
        <v>0</v>
      </c>
      <c r="BG267" s="146">
        <f>IF(N267="zákl. přenesená",J267,0)</f>
        <v>0</v>
      </c>
      <c r="BH267" s="146">
        <f>IF(N267="sníž. přenesená",J267,0)</f>
        <v>0</v>
      </c>
      <c r="BI267" s="146">
        <f>IF(N267="nulová",J267,0)</f>
        <v>0</v>
      </c>
      <c r="BJ267" s="16" t="s">
        <v>86</v>
      </c>
      <c r="BK267" s="146">
        <f>ROUND(I267*H267,2)</f>
        <v>0</v>
      </c>
      <c r="BL267" s="16" t="s">
        <v>164</v>
      </c>
      <c r="BM267" s="145" t="s">
        <v>871</v>
      </c>
    </row>
    <row r="268" spans="2:65" s="13" customFormat="1" ht="11.25">
      <c r="B268" s="163"/>
      <c r="D268" s="147" t="s">
        <v>214</v>
      </c>
      <c r="F268" s="165" t="s">
        <v>872</v>
      </c>
      <c r="H268" s="166">
        <v>14.385</v>
      </c>
      <c r="I268" s="167"/>
      <c r="L268" s="163"/>
      <c r="M268" s="168"/>
      <c r="T268" s="169"/>
      <c r="AT268" s="164" t="s">
        <v>214</v>
      </c>
      <c r="AU268" s="164" t="s">
        <v>88</v>
      </c>
      <c r="AV268" s="13" t="s">
        <v>88</v>
      </c>
      <c r="AW268" s="13" t="s">
        <v>3</v>
      </c>
      <c r="AX268" s="13" t="s">
        <v>86</v>
      </c>
      <c r="AY268" s="164" t="s">
        <v>142</v>
      </c>
    </row>
    <row r="269" spans="2:65" s="1" customFormat="1" ht="24.2" customHeight="1">
      <c r="B269" s="132"/>
      <c r="C269" s="133" t="s">
        <v>873</v>
      </c>
      <c r="D269" s="133" t="s">
        <v>145</v>
      </c>
      <c r="E269" s="134" t="s">
        <v>472</v>
      </c>
      <c r="F269" s="135" t="s">
        <v>473</v>
      </c>
      <c r="G269" s="136" t="s">
        <v>207</v>
      </c>
      <c r="H269" s="137">
        <v>33.4</v>
      </c>
      <c r="I269" s="138"/>
      <c r="J269" s="139">
        <f>ROUND(I269*H269,2)</f>
        <v>0</v>
      </c>
      <c r="K269" s="140"/>
      <c r="L269" s="31"/>
      <c r="M269" s="141" t="s">
        <v>1</v>
      </c>
      <c r="N269" s="142" t="s">
        <v>43</v>
      </c>
      <c r="P269" s="143">
        <f>O269*H269</f>
        <v>0</v>
      </c>
      <c r="Q269" s="143">
        <v>4.0000000000000003E-5</v>
      </c>
      <c r="R269" s="143">
        <f>Q269*H269</f>
        <v>1.3359999999999999E-3</v>
      </c>
      <c r="S269" s="143">
        <v>0</v>
      </c>
      <c r="T269" s="144">
        <f>S269*H269</f>
        <v>0</v>
      </c>
      <c r="AR269" s="145" t="s">
        <v>164</v>
      </c>
      <c r="AT269" s="145" t="s">
        <v>145</v>
      </c>
      <c r="AU269" s="145" t="s">
        <v>88</v>
      </c>
      <c r="AY269" s="16" t="s">
        <v>142</v>
      </c>
      <c r="BE269" s="146">
        <f>IF(N269="základní",J269,0)</f>
        <v>0</v>
      </c>
      <c r="BF269" s="146">
        <f>IF(N269="snížená",J269,0)</f>
        <v>0</v>
      </c>
      <c r="BG269" s="146">
        <f>IF(N269="zákl. přenesená",J269,0)</f>
        <v>0</v>
      </c>
      <c r="BH269" s="146">
        <f>IF(N269="sníž. přenesená",J269,0)</f>
        <v>0</v>
      </c>
      <c r="BI269" s="146">
        <f>IF(N269="nulová",J269,0)</f>
        <v>0</v>
      </c>
      <c r="BJ269" s="16" t="s">
        <v>86</v>
      </c>
      <c r="BK269" s="146">
        <f>ROUND(I269*H269,2)</f>
        <v>0</v>
      </c>
      <c r="BL269" s="16" t="s">
        <v>164</v>
      </c>
      <c r="BM269" s="145" t="s">
        <v>874</v>
      </c>
    </row>
    <row r="270" spans="2:65" s="13" customFormat="1" ht="22.5">
      <c r="B270" s="163"/>
      <c r="D270" s="147" t="s">
        <v>214</v>
      </c>
      <c r="E270" s="164" t="s">
        <v>1</v>
      </c>
      <c r="F270" s="165" t="s">
        <v>875</v>
      </c>
      <c r="H270" s="166">
        <v>33.4</v>
      </c>
      <c r="I270" s="167"/>
      <c r="L270" s="163"/>
      <c r="M270" s="168"/>
      <c r="T270" s="169"/>
      <c r="AT270" s="164" t="s">
        <v>214</v>
      </c>
      <c r="AU270" s="164" t="s">
        <v>88</v>
      </c>
      <c r="AV270" s="13" t="s">
        <v>88</v>
      </c>
      <c r="AW270" s="13" t="s">
        <v>33</v>
      </c>
      <c r="AX270" s="13" t="s">
        <v>78</v>
      </c>
      <c r="AY270" s="164" t="s">
        <v>142</v>
      </c>
    </row>
    <row r="271" spans="2:65" s="14" customFormat="1" ht="11.25">
      <c r="B271" s="170"/>
      <c r="D271" s="147" t="s">
        <v>214</v>
      </c>
      <c r="E271" s="171" t="s">
        <v>1</v>
      </c>
      <c r="F271" s="172" t="s">
        <v>217</v>
      </c>
      <c r="H271" s="173">
        <v>33.4</v>
      </c>
      <c r="I271" s="174"/>
      <c r="L271" s="170"/>
      <c r="M271" s="175"/>
      <c r="T271" s="176"/>
      <c r="AT271" s="171" t="s">
        <v>214</v>
      </c>
      <c r="AU271" s="171" t="s">
        <v>88</v>
      </c>
      <c r="AV271" s="14" t="s">
        <v>164</v>
      </c>
      <c r="AW271" s="14" t="s">
        <v>33</v>
      </c>
      <c r="AX271" s="14" t="s">
        <v>86</v>
      </c>
      <c r="AY271" s="171" t="s">
        <v>142</v>
      </c>
    </row>
    <row r="272" spans="2:65" s="1" customFormat="1" ht="16.5" customHeight="1">
      <c r="B272" s="132"/>
      <c r="C272" s="177" t="s">
        <v>876</v>
      </c>
      <c r="D272" s="177" t="s">
        <v>309</v>
      </c>
      <c r="E272" s="178" t="s">
        <v>877</v>
      </c>
      <c r="F272" s="179" t="s">
        <v>477</v>
      </c>
      <c r="G272" s="180" t="s">
        <v>207</v>
      </c>
      <c r="H272" s="181">
        <v>36.072000000000003</v>
      </c>
      <c r="I272" s="182"/>
      <c r="J272" s="183">
        <f>ROUND(I272*H272,2)</f>
        <v>0</v>
      </c>
      <c r="K272" s="184"/>
      <c r="L272" s="185"/>
      <c r="M272" s="186" t="s">
        <v>1</v>
      </c>
      <c r="N272" s="187" t="s">
        <v>43</v>
      </c>
      <c r="P272" s="143">
        <f>O272*H272</f>
        <v>0</v>
      </c>
      <c r="Q272" s="143">
        <v>1E-3</v>
      </c>
      <c r="R272" s="143">
        <f>Q272*H272</f>
        <v>3.6072000000000007E-2</v>
      </c>
      <c r="S272" s="143">
        <v>0</v>
      </c>
      <c r="T272" s="144">
        <f>S272*H272</f>
        <v>0</v>
      </c>
      <c r="AR272" s="145" t="s">
        <v>185</v>
      </c>
      <c r="AT272" s="145" t="s">
        <v>309</v>
      </c>
      <c r="AU272" s="145" t="s">
        <v>88</v>
      </c>
      <c r="AY272" s="16" t="s">
        <v>142</v>
      </c>
      <c r="BE272" s="146">
        <f>IF(N272="základní",J272,0)</f>
        <v>0</v>
      </c>
      <c r="BF272" s="146">
        <f>IF(N272="snížená",J272,0)</f>
        <v>0</v>
      </c>
      <c r="BG272" s="146">
        <f>IF(N272="zákl. přenesená",J272,0)</f>
        <v>0</v>
      </c>
      <c r="BH272" s="146">
        <f>IF(N272="sníž. přenesená",J272,0)</f>
        <v>0</v>
      </c>
      <c r="BI272" s="146">
        <f>IF(N272="nulová",J272,0)</f>
        <v>0</v>
      </c>
      <c r="BJ272" s="16" t="s">
        <v>86</v>
      </c>
      <c r="BK272" s="146">
        <f>ROUND(I272*H272,2)</f>
        <v>0</v>
      </c>
      <c r="BL272" s="16" t="s">
        <v>164</v>
      </c>
      <c r="BM272" s="145" t="s">
        <v>878</v>
      </c>
    </row>
    <row r="273" spans="2:65" s="13" customFormat="1" ht="11.25">
      <c r="B273" s="163"/>
      <c r="D273" s="147" t="s">
        <v>214</v>
      </c>
      <c r="F273" s="165" t="s">
        <v>879</v>
      </c>
      <c r="H273" s="166">
        <v>36.072000000000003</v>
      </c>
      <c r="I273" s="167"/>
      <c r="L273" s="163"/>
      <c r="M273" s="168"/>
      <c r="T273" s="169"/>
      <c r="AT273" s="164" t="s">
        <v>214</v>
      </c>
      <c r="AU273" s="164" t="s">
        <v>88</v>
      </c>
      <c r="AV273" s="13" t="s">
        <v>88</v>
      </c>
      <c r="AW273" s="13" t="s">
        <v>3</v>
      </c>
      <c r="AX273" s="13" t="s">
        <v>86</v>
      </c>
      <c r="AY273" s="164" t="s">
        <v>142</v>
      </c>
    </row>
    <row r="274" spans="2:65" s="1" customFormat="1" ht="16.5" customHeight="1">
      <c r="B274" s="132"/>
      <c r="C274" s="133" t="s">
        <v>880</v>
      </c>
      <c r="D274" s="133" t="s">
        <v>145</v>
      </c>
      <c r="E274" s="134" t="s">
        <v>881</v>
      </c>
      <c r="F274" s="135" t="s">
        <v>882</v>
      </c>
      <c r="G274" s="136" t="s">
        <v>550</v>
      </c>
      <c r="H274" s="137">
        <v>65</v>
      </c>
      <c r="I274" s="138"/>
      <c r="J274" s="139">
        <f>ROUND(I274*H274,2)</f>
        <v>0</v>
      </c>
      <c r="K274" s="140"/>
      <c r="L274" s="31"/>
      <c r="M274" s="141" t="s">
        <v>1</v>
      </c>
      <c r="N274" s="142" t="s">
        <v>43</v>
      </c>
      <c r="P274" s="143">
        <f>O274*H274</f>
        <v>0</v>
      </c>
      <c r="Q274" s="143">
        <v>0.10095</v>
      </c>
      <c r="R274" s="143">
        <f>Q274*H274</f>
        <v>6.56175</v>
      </c>
      <c r="S274" s="143">
        <v>0</v>
      </c>
      <c r="T274" s="144">
        <f>S274*H274</f>
        <v>0</v>
      </c>
      <c r="AR274" s="145" t="s">
        <v>164</v>
      </c>
      <c r="AT274" s="145" t="s">
        <v>145</v>
      </c>
      <c r="AU274" s="145" t="s">
        <v>88</v>
      </c>
      <c r="AY274" s="16" t="s">
        <v>142</v>
      </c>
      <c r="BE274" s="146">
        <f>IF(N274="základní",J274,0)</f>
        <v>0</v>
      </c>
      <c r="BF274" s="146">
        <f>IF(N274="snížená",J274,0)</f>
        <v>0</v>
      </c>
      <c r="BG274" s="146">
        <f>IF(N274="zákl. přenesená",J274,0)</f>
        <v>0</v>
      </c>
      <c r="BH274" s="146">
        <f>IF(N274="sníž. přenesená",J274,0)</f>
        <v>0</v>
      </c>
      <c r="BI274" s="146">
        <f>IF(N274="nulová",J274,0)</f>
        <v>0</v>
      </c>
      <c r="BJ274" s="16" t="s">
        <v>86</v>
      </c>
      <c r="BK274" s="146">
        <f>ROUND(I274*H274,2)</f>
        <v>0</v>
      </c>
      <c r="BL274" s="16" t="s">
        <v>164</v>
      </c>
      <c r="BM274" s="145" t="s">
        <v>883</v>
      </c>
    </row>
    <row r="275" spans="2:65" s="13" customFormat="1" ht="11.25">
      <c r="B275" s="163"/>
      <c r="D275" s="147" t="s">
        <v>214</v>
      </c>
      <c r="E275" s="164" t="s">
        <v>1</v>
      </c>
      <c r="F275" s="165" t="s">
        <v>884</v>
      </c>
      <c r="H275" s="166">
        <v>65</v>
      </c>
      <c r="I275" s="167"/>
      <c r="L275" s="163"/>
      <c r="M275" s="168"/>
      <c r="T275" s="169"/>
      <c r="AT275" s="164" t="s">
        <v>214</v>
      </c>
      <c r="AU275" s="164" t="s">
        <v>88</v>
      </c>
      <c r="AV275" s="13" t="s">
        <v>88</v>
      </c>
      <c r="AW275" s="13" t="s">
        <v>33</v>
      </c>
      <c r="AX275" s="13" t="s">
        <v>78</v>
      </c>
      <c r="AY275" s="164" t="s">
        <v>142</v>
      </c>
    </row>
    <row r="276" spans="2:65" s="14" customFormat="1" ht="11.25">
      <c r="B276" s="170"/>
      <c r="D276" s="147" t="s">
        <v>214</v>
      </c>
      <c r="E276" s="171" t="s">
        <v>1</v>
      </c>
      <c r="F276" s="172" t="s">
        <v>217</v>
      </c>
      <c r="H276" s="173">
        <v>65</v>
      </c>
      <c r="I276" s="174"/>
      <c r="L276" s="170"/>
      <c r="M276" s="175"/>
      <c r="T276" s="176"/>
      <c r="AT276" s="171" t="s">
        <v>214</v>
      </c>
      <c r="AU276" s="171" t="s">
        <v>88</v>
      </c>
      <c r="AV276" s="14" t="s">
        <v>164</v>
      </c>
      <c r="AW276" s="14" t="s">
        <v>33</v>
      </c>
      <c r="AX276" s="14" t="s">
        <v>86</v>
      </c>
      <c r="AY276" s="171" t="s">
        <v>142</v>
      </c>
    </row>
    <row r="277" spans="2:65" s="1" customFormat="1" ht="24.2" customHeight="1">
      <c r="B277" s="132"/>
      <c r="C277" s="133" t="s">
        <v>885</v>
      </c>
      <c r="D277" s="133" t="s">
        <v>145</v>
      </c>
      <c r="E277" s="134" t="s">
        <v>886</v>
      </c>
      <c r="F277" s="135" t="s">
        <v>887</v>
      </c>
      <c r="G277" s="136" t="s">
        <v>207</v>
      </c>
      <c r="H277" s="137">
        <v>5.3</v>
      </c>
      <c r="I277" s="138"/>
      <c r="J277" s="139">
        <f>ROUND(I277*H277,2)</f>
        <v>0</v>
      </c>
      <c r="K277" s="140"/>
      <c r="L277" s="31"/>
      <c r="M277" s="141" t="s">
        <v>1</v>
      </c>
      <c r="N277" s="142" t="s">
        <v>43</v>
      </c>
      <c r="P277" s="143">
        <f>O277*H277</f>
        <v>0</v>
      </c>
      <c r="Q277" s="143">
        <v>0.29221000000000003</v>
      </c>
      <c r="R277" s="143">
        <f>Q277*H277</f>
        <v>1.548713</v>
      </c>
      <c r="S277" s="143">
        <v>0</v>
      </c>
      <c r="T277" s="144">
        <f>S277*H277</f>
        <v>0</v>
      </c>
      <c r="AR277" s="145" t="s">
        <v>164</v>
      </c>
      <c r="AT277" s="145" t="s">
        <v>145</v>
      </c>
      <c r="AU277" s="145" t="s">
        <v>88</v>
      </c>
      <c r="AY277" s="16" t="s">
        <v>142</v>
      </c>
      <c r="BE277" s="146">
        <f>IF(N277="základní",J277,0)</f>
        <v>0</v>
      </c>
      <c r="BF277" s="146">
        <f>IF(N277="snížená",J277,0)</f>
        <v>0</v>
      </c>
      <c r="BG277" s="146">
        <f>IF(N277="zákl. přenesená",J277,0)</f>
        <v>0</v>
      </c>
      <c r="BH277" s="146">
        <f>IF(N277="sníž. přenesená",J277,0)</f>
        <v>0</v>
      </c>
      <c r="BI277" s="146">
        <f>IF(N277="nulová",J277,0)</f>
        <v>0</v>
      </c>
      <c r="BJ277" s="16" t="s">
        <v>86</v>
      </c>
      <c r="BK277" s="146">
        <f>ROUND(I277*H277,2)</f>
        <v>0</v>
      </c>
      <c r="BL277" s="16" t="s">
        <v>164</v>
      </c>
      <c r="BM277" s="145" t="s">
        <v>888</v>
      </c>
    </row>
    <row r="278" spans="2:65" s="1" customFormat="1" ht="37.9" customHeight="1">
      <c r="B278" s="132"/>
      <c r="C278" s="177" t="s">
        <v>889</v>
      </c>
      <c r="D278" s="177" t="s">
        <v>309</v>
      </c>
      <c r="E278" s="178" t="s">
        <v>890</v>
      </c>
      <c r="F278" s="179" t="s">
        <v>891</v>
      </c>
      <c r="G278" s="180" t="s">
        <v>207</v>
      </c>
      <c r="H278" s="181">
        <v>5.83</v>
      </c>
      <c r="I278" s="182"/>
      <c r="J278" s="183">
        <f>ROUND(I278*H278,2)</f>
        <v>0</v>
      </c>
      <c r="K278" s="184"/>
      <c r="L278" s="185"/>
      <c r="M278" s="186" t="s">
        <v>1</v>
      </c>
      <c r="N278" s="187" t="s">
        <v>43</v>
      </c>
      <c r="P278" s="143">
        <f>O278*H278</f>
        <v>0</v>
      </c>
      <c r="Q278" s="143">
        <v>8.3000000000000001E-3</v>
      </c>
      <c r="R278" s="143">
        <f>Q278*H278</f>
        <v>4.8389000000000001E-2</v>
      </c>
      <c r="S278" s="143">
        <v>0</v>
      </c>
      <c r="T278" s="144">
        <f>S278*H278</f>
        <v>0</v>
      </c>
      <c r="AR278" s="145" t="s">
        <v>185</v>
      </c>
      <c r="AT278" s="145" t="s">
        <v>309</v>
      </c>
      <c r="AU278" s="145" t="s">
        <v>88</v>
      </c>
      <c r="AY278" s="16" t="s">
        <v>142</v>
      </c>
      <c r="BE278" s="146">
        <f>IF(N278="základní",J278,0)</f>
        <v>0</v>
      </c>
      <c r="BF278" s="146">
        <f>IF(N278="snížená",J278,0)</f>
        <v>0</v>
      </c>
      <c r="BG278" s="146">
        <f>IF(N278="zákl. přenesená",J278,0)</f>
        <v>0</v>
      </c>
      <c r="BH278" s="146">
        <f>IF(N278="sníž. přenesená",J278,0)</f>
        <v>0</v>
      </c>
      <c r="BI278" s="146">
        <f>IF(N278="nulová",J278,0)</f>
        <v>0</v>
      </c>
      <c r="BJ278" s="16" t="s">
        <v>86</v>
      </c>
      <c r="BK278" s="146">
        <f>ROUND(I278*H278,2)</f>
        <v>0</v>
      </c>
      <c r="BL278" s="16" t="s">
        <v>164</v>
      </c>
      <c r="BM278" s="145" t="s">
        <v>892</v>
      </c>
    </row>
    <row r="279" spans="2:65" s="13" customFormat="1" ht="11.25">
      <c r="B279" s="163"/>
      <c r="D279" s="147" t="s">
        <v>214</v>
      </c>
      <c r="F279" s="165" t="s">
        <v>893</v>
      </c>
      <c r="H279" s="166">
        <v>5.83</v>
      </c>
      <c r="I279" s="167"/>
      <c r="L279" s="163"/>
      <c r="M279" s="168"/>
      <c r="T279" s="169"/>
      <c r="AT279" s="164" t="s">
        <v>214</v>
      </c>
      <c r="AU279" s="164" t="s">
        <v>88</v>
      </c>
      <c r="AV279" s="13" t="s">
        <v>88</v>
      </c>
      <c r="AW279" s="13" t="s">
        <v>3</v>
      </c>
      <c r="AX279" s="13" t="s">
        <v>86</v>
      </c>
      <c r="AY279" s="164" t="s">
        <v>142</v>
      </c>
    </row>
    <row r="280" spans="2:65" s="11" customFormat="1" ht="22.9" customHeight="1">
      <c r="B280" s="120"/>
      <c r="D280" s="121" t="s">
        <v>77</v>
      </c>
      <c r="E280" s="130" t="s">
        <v>386</v>
      </c>
      <c r="F280" s="130" t="s">
        <v>387</v>
      </c>
      <c r="I280" s="123"/>
      <c r="J280" s="131">
        <f>BK280</f>
        <v>0</v>
      </c>
      <c r="L280" s="120"/>
      <c r="M280" s="125"/>
      <c r="P280" s="126">
        <f>P281</f>
        <v>0</v>
      </c>
      <c r="R280" s="126">
        <f>R281</f>
        <v>0</v>
      </c>
      <c r="T280" s="127">
        <f>T281</f>
        <v>0</v>
      </c>
      <c r="AR280" s="121" t="s">
        <v>86</v>
      </c>
      <c r="AT280" s="128" t="s">
        <v>77</v>
      </c>
      <c r="AU280" s="128" t="s">
        <v>86</v>
      </c>
      <c r="AY280" s="121" t="s">
        <v>142</v>
      </c>
      <c r="BK280" s="129">
        <f>BK281</f>
        <v>0</v>
      </c>
    </row>
    <row r="281" spans="2:65" s="1" customFormat="1" ht="16.5" customHeight="1">
      <c r="B281" s="132"/>
      <c r="C281" s="133" t="s">
        <v>894</v>
      </c>
      <c r="D281" s="133" t="s">
        <v>145</v>
      </c>
      <c r="E281" s="134" t="s">
        <v>389</v>
      </c>
      <c r="F281" s="135" t="s">
        <v>390</v>
      </c>
      <c r="G281" s="136" t="s">
        <v>246</v>
      </c>
      <c r="H281" s="137">
        <v>55.905999999999999</v>
      </c>
      <c r="I281" s="138"/>
      <c r="J281" s="139">
        <f>ROUND(I281*H281,2)</f>
        <v>0</v>
      </c>
      <c r="K281" s="140"/>
      <c r="L281" s="31"/>
      <c r="M281" s="141" t="s">
        <v>1</v>
      </c>
      <c r="N281" s="142" t="s">
        <v>43</v>
      </c>
      <c r="P281" s="143">
        <f>O281*H281</f>
        <v>0</v>
      </c>
      <c r="Q281" s="143">
        <v>0</v>
      </c>
      <c r="R281" s="143">
        <f>Q281*H281</f>
        <v>0</v>
      </c>
      <c r="S281" s="143">
        <v>0</v>
      </c>
      <c r="T281" s="144">
        <f>S281*H281</f>
        <v>0</v>
      </c>
      <c r="AR281" s="145" t="s">
        <v>164</v>
      </c>
      <c r="AT281" s="145" t="s">
        <v>145</v>
      </c>
      <c r="AU281" s="145" t="s">
        <v>88</v>
      </c>
      <c r="AY281" s="16" t="s">
        <v>142</v>
      </c>
      <c r="BE281" s="146">
        <f>IF(N281="základní",J281,0)</f>
        <v>0</v>
      </c>
      <c r="BF281" s="146">
        <f>IF(N281="snížená",J281,0)</f>
        <v>0</v>
      </c>
      <c r="BG281" s="146">
        <f>IF(N281="zákl. přenesená",J281,0)</f>
        <v>0</v>
      </c>
      <c r="BH281" s="146">
        <f>IF(N281="sníž. přenesená",J281,0)</f>
        <v>0</v>
      </c>
      <c r="BI281" s="146">
        <f>IF(N281="nulová",J281,0)</f>
        <v>0</v>
      </c>
      <c r="BJ281" s="16" t="s">
        <v>86</v>
      </c>
      <c r="BK281" s="146">
        <f>ROUND(I281*H281,2)</f>
        <v>0</v>
      </c>
      <c r="BL281" s="16" t="s">
        <v>164</v>
      </c>
      <c r="BM281" s="145" t="s">
        <v>895</v>
      </c>
    </row>
    <row r="282" spans="2:65" s="11" customFormat="1" ht="25.9" customHeight="1">
      <c r="B282" s="120"/>
      <c r="D282" s="121" t="s">
        <v>77</v>
      </c>
      <c r="E282" s="122" t="s">
        <v>896</v>
      </c>
      <c r="F282" s="122" t="s">
        <v>897</v>
      </c>
      <c r="I282" s="123"/>
      <c r="J282" s="124">
        <f>BK282</f>
        <v>0</v>
      </c>
      <c r="L282" s="120"/>
      <c r="M282" s="125"/>
      <c r="P282" s="126">
        <f>P283+P287+P297+P302+P307</f>
        <v>0</v>
      </c>
      <c r="R282" s="126">
        <f>R283+R287+R297+R302+R307</f>
        <v>1.4787065000000001</v>
      </c>
      <c r="T282" s="127">
        <f>T283+T287+T297+T302+T307</f>
        <v>0</v>
      </c>
      <c r="AR282" s="121" t="s">
        <v>88</v>
      </c>
      <c r="AT282" s="128" t="s">
        <v>77</v>
      </c>
      <c r="AU282" s="128" t="s">
        <v>78</v>
      </c>
      <c r="AY282" s="121" t="s">
        <v>142</v>
      </c>
      <c r="BK282" s="129">
        <f>BK283+BK287+BK297+BK302+BK307</f>
        <v>0</v>
      </c>
    </row>
    <row r="283" spans="2:65" s="11" customFormat="1" ht="22.9" customHeight="1">
      <c r="B283" s="120"/>
      <c r="D283" s="121" t="s">
        <v>77</v>
      </c>
      <c r="E283" s="130" t="s">
        <v>898</v>
      </c>
      <c r="F283" s="130" t="s">
        <v>899</v>
      </c>
      <c r="I283" s="123"/>
      <c r="J283" s="131">
        <f>BK283</f>
        <v>0</v>
      </c>
      <c r="L283" s="120"/>
      <c r="M283" s="125"/>
      <c r="P283" s="126">
        <f>SUM(P284:P286)</f>
        <v>0</v>
      </c>
      <c r="R283" s="126">
        <f>SUM(R284:R286)</f>
        <v>2.1000000000000003E-3</v>
      </c>
      <c r="T283" s="127">
        <f>SUM(T284:T286)</f>
        <v>0</v>
      </c>
      <c r="AR283" s="121" t="s">
        <v>88</v>
      </c>
      <c r="AT283" s="128" t="s">
        <v>77</v>
      </c>
      <c r="AU283" s="128" t="s">
        <v>86</v>
      </c>
      <c r="AY283" s="121" t="s">
        <v>142</v>
      </c>
      <c r="BK283" s="129">
        <f>SUM(BK284:BK286)</f>
        <v>0</v>
      </c>
    </row>
    <row r="284" spans="2:65" s="1" customFormat="1" ht="21.75" customHeight="1">
      <c r="B284" s="132"/>
      <c r="C284" s="133" t="s">
        <v>900</v>
      </c>
      <c r="D284" s="133" t="s">
        <v>145</v>
      </c>
      <c r="E284" s="134" t="s">
        <v>901</v>
      </c>
      <c r="F284" s="135" t="s">
        <v>902</v>
      </c>
      <c r="G284" s="136" t="s">
        <v>207</v>
      </c>
      <c r="H284" s="137">
        <v>1.25</v>
      </c>
      <c r="I284" s="138"/>
      <c r="J284" s="139">
        <f>ROUND(I284*H284,2)</f>
        <v>0</v>
      </c>
      <c r="K284" s="140"/>
      <c r="L284" s="31"/>
      <c r="M284" s="141" t="s">
        <v>1</v>
      </c>
      <c r="N284" s="142" t="s">
        <v>43</v>
      </c>
      <c r="P284" s="143">
        <f>O284*H284</f>
        <v>0</v>
      </c>
      <c r="Q284" s="143">
        <v>1.6800000000000001E-3</v>
      </c>
      <c r="R284" s="143">
        <f>Q284*H284</f>
        <v>2.1000000000000003E-3</v>
      </c>
      <c r="S284" s="143">
        <v>0</v>
      </c>
      <c r="T284" s="144">
        <f>S284*H284</f>
        <v>0</v>
      </c>
      <c r="AR284" s="145" t="s">
        <v>344</v>
      </c>
      <c r="AT284" s="145" t="s">
        <v>145</v>
      </c>
      <c r="AU284" s="145" t="s">
        <v>88</v>
      </c>
      <c r="AY284" s="16" t="s">
        <v>142</v>
      </c>
      <c r="BE284" s="146">
        <f>IF(N284="základní",J284,0)</f>
        <v>0</v>
      </c>
      <c r="BF284" s="146">
        <f>IF(N284="snížená",J284,0)</f>
        <v>0</v>
      </c>
      <c r="BG284" s="146">
        <f>IF(N284="zákl. přenesená",J284,0)</f>
        <v>0</v>
      </c>
      <c r="BH284" s="146">
        <f>IF(N284="sníž. přenesená",J284,0)</f>
        <v>0</v>
      </c>
      <c r="BI284" s="146">
        <f>IF(N284="nulová",J284,0)</f>
        <v>0</v>
      </c>
      <c r="BJ284" s="16" t="s">
        <v>86</v>
      </c>
      <c r="BK284" s="146">
        <f>ROUND(I284*H284,2)</f>
        <v>0</v>
      </c>
      <c r="BL284" s="16" t="s">
        <v>344</v>
      </c>
      <c r="BM284" s="145" t="s">
        <v>903</v>
      </c>
    </row>
    <row r="285" spans="2:65" s="13" customFormat="1" ht="11.25">
      <c r="B285" s="163"/>
      <c r="D285" s="147" t="s">
        <v>214</v>
      </c>
      <c r="E285" s="164" t="s">
        <v>1</v>
      </c>
      <c r="F285" s="165" t="s">
        <v>904</v>
      </c>
      <c r="H285" s="166">
        <v>1.25</v>
      </c>
      <c r="I285" s="167"/>
      <c r="L285" s="163"/>
      <c r="M285" s="168"/>
      <c r="T285" s="169"/>
      <c r="AT285" s="164" t="s">
        <v>214</v>
      </c>
      <c r="AU285" s="164" t="s">
        <v>88</v>
      </c>
      <c r="AV285" s="13" t="s">
        <v>88</v>
      </c>
      <c r="AW285" s="13" t="s">
        <v>33</v>
      </c>
      <c r="AX285" s="13" t="s">
        <v>78</v>
      </c>
      <c r="AY285" s="164" t="s">
        <v>142</v>
      </c>
    </row>
    <row r="286" spans="2:65" s="14" customFormat="1" ht="11.25">
      <c r="B286" s="170"/>
      <c r="D286" s="147" t="s">
        <v>214</v>
      </c>
      <c r="E286" s="171" t="s">
        <v>1</v>
      </c>
      <c r="F286" s="172" t="s">
        <v>217</v>
      </c>
      <c r="H286" s="173">
        <v>1.25</v>
      </c>
      <c r="I286" s="174"/>
      <c r="L286" s="170"/>
      <c r="M286" s="175"/>
      <c r="T286" s="176"/>
      <c r="AT286" s="171" t="s">
        <v>214</v>
      </c>
      <c r="AU286" s="171" t="s">
        <v>88</v>
      </c>
      <c r="AV286" s="14" t="s">
        <v>164</v>
      </c>
      <c r="AW286" s="14" t="s">
        <v>33</v>
      </c>
      <c r="AX286" s="14" t="s">
        <v>86</v>
      </c>
      <c r="AY286" s="171" t="s">
        <v>142</v>
      </c>
    </row>
    <row r="287" spans="2:65" s="11" customFormat="1" ht="22.9" customHeight="1">
      <c r="B287" s="120"/>
      <c r="D287" s="121" t="s">
        <v>77</v>
      </c>
      <c r="E287" s="130" t="s">
        <v>905</v>
      </c>
      <c r="F287" s="130" t="s">
        <v>906</v>
      </c>
      <c r="I287" s="123"/>
      <c r="J287" s="131">
        <f>BK287</f>
        <v>0</v>
      </c>
      <c r="L287" s="120"/>
      <c r="M287" s="125"/>
      <c r="P287" s="126">
        <f>SUM(P288:P296)</f>
        <v>0</v>
      </c>
      <c r="R287" s="126">
        <f>SUM(R288:R296)</f>
        <v>0.42342799999999992</v>
      </c>
      <c r="T287" s="127">
        <f>SUM(T288:T296)</f>
        <v>0</v>
      </c>
      <c r="AR287" s="121" t="s">
        <v>88</v>
      </c>
      <c r="AT287" s="128" t="s">
        <v>77</v>
      </c>
      <c r="AU287" s="128" t="s">
        <v>86</v>
      </c>
      <c r="AY287" s="121" t="s">
        <v>142</v>
      </c>
      <c r="BK287" s="129">
        <f>SUM(BK288:BK296)</f>
        <v>0</v>
      </c>
    </row>
    <row r="288" spans="2:65" s="1" customFormat="1" ht="37.9" customHeight="1">
      <c r="B288" s="132"/>
      <c r="C288" s="133" t="s">
        <v>907</v>
      </c>
      <c r="D288" s="133" t="s">
        <v>145</v>
      </c>
      <c r="E288" s="134" t="s">
        <v>908</v>
      </c>
      <c r="F288" s="135" t="s">
        <v>909</v>
      </c>
      <c r="G288" s="136" t="s">
        <v>203</v>
      </c>
      <c r="H288" s="137">
        <v>10.7</v>
      </c>
      <c r="I288" s="138"/>
      <c r="J288" s="139">
        <f>ROUND(I288*H288,2)</f>
        <v>0</v>
      </c>
      <c r="K288" s="140"/>
      <c r="L288" s="31"/>
      <c r="M288" s="141" t="s">
        <v>1</v>
      </c>
      <c r="N288" s="142" t="s">
        <v>43</v>
      </c>
      <c r="P288" s="143">
        <f>O288*H288</f>
        <v>0</v>
      </c>
      <c r="Q288" s="143">
        <v>4.0000000000000003E-5</v>
      </c>
      <c r="R288" s="143">
        <f>Q288*H288</f>
        <v>4.28E-4</v>
      </c>
      <c r="S288" s="143">
        <v>0</v>
      </c>
      <c r="T288" s="144">
        <f>S288*H288</f>
        <v>0</v>
      </c>
      <c r="AR288" s="145" t="s">
        <v>344</v>
      </c>
      <c r="AT288" s="145" t="s">
        <v>145</v>
      </c>
      <c r="AU288" s="145" t="s">
        <v>88</v>
      </c>
      <c r="AY288" s="16" t="s">
        <v>142</v>
      </c>
      <c r="BE288" s="146">
        <f>IF(N288="základní",J288,0)</f>
        <v>0</v>
      </c>
      <c r="BF288" s="146">
        <f>IF(N288="snížená",J288,0)</f>
        <v>0</v>
      </c>
      <c r="BG288" s="146">
        <f>IF(N288="zákl. přenesená",J288,0)</f>
        <v>0</v>
      </c>
      <c r="BH288" s="146">
        <f>IF(N288="sníž. přenesená",J288,0)</f>
        <v>0</v>
      </c>
      <c r="BI288" s="146">
        <f>IF(N288="nulová",J288,0)</f>
        <v>0</v>
      </c>
      <c r="BJ288" s="16" t="s">
        <v>86</v>
      </c>
      <c r="BK288" s="146">
        <f>ROUND(I288*H288,2)</f>
        <v>0</v>
      </c>
      <c r="BL288" s="16" t="s">
        <v>344</v>
      </c>
      <c r="BM288" s="145" t="s">
        <v>910</v>
      </c>
    </row>
    <row r="289" spans="2:65" s="1" customFormat="1" ht="19.5">
      <c r="B289" s="31"/>
      <c r="D289" s="147" t="s">
        <v>151</v>
      </c>
      <c r="F289" s="148" t="s">
        <v>911</v>
      </c>
      <c r="I289" s="149"/>
      <c r="L289" s="31"/>
      <c r="M289" s="150"/>
      <c r="T289" s="55"/>
      <c r="AT289" s="16" t="s">
        <v>151</v>
      </c>
      <c r="AU289" s="16" t="s">
        <v>88</v>
      </c>
    </row>
    <row r="290" spans="2:65" s="13" customFormat="1" ht="11.25">
      <c r="B290" s="163"/>
      <c r="D290" s="147" t="s">
        <v>214</v>
      </c>
      <c r="E290" s="164" t="s">
        <v>1</v>
      </c>
      <c r="F290" s="165" t="s">
        <v>912</v>
      </c>
      <c r="H290" s="166">
        <v>10.7</v>
      </c>
      <c r="I290" s="167"/>
      <c r="L290" s="163"/>
      <c r="M290" s="168"/>
      <c r="T290" s="169"/>
      <c r="AT290" s="164" t="s">
        <v>214</v>
      </c>
      <c r="AU290" s="164" t="s">
        <v>88</v>
      </c>
      <c r="AV290" s="13" t="s">
        <v>88</v>
      </c>
      <c r="AW290" s="13" t="s">
        <v>33</v>
      </c>
      <c r="AX290" s="13" t="s">
        <v>78</v>
      </c>
      <c r="AY290" s="164" t="s">
        <v>142</v>
      </c>
    </row>
    <row r="291" spans="2:65" s="14" customFormat="1" ht="11.25">
      <c r="B291" s="170"/>
      <c r="D291" s="147" t="s">
        <v>214</v>
      </c>
      <c r="E291" s="171" t="s">
        <v>1</v>
      </c>
      <c r="F291" s="172" t="s">
        <v>217</v>
      </c>
      <c r="H291" s="173">
        <v>10.7</v>
      </c>
      <c r="I291" s="174"/>
      <c r="L291" s="170"/>
      <c r="M291" s="175"/>
      <c r="T291" s="176"/>
      <c r="AT291" s="171" t="s">
        <v>214</v>
      </c>
      <c r="AU291" s="171" t="s">
        <v>88</v>
      </c>
      <c r="AV291" s="14" t="s">
        <v>164</v>
      </c>
      <c r="AW291" s="14" t="s">
        <v>33</v>
      </c>
      <c r="AX291" s="14" t="s">
        <v>86</v>
      </c>
      <c r="AY291" s="171" t="s">
        <v>142</v>
      </c>
    </row>
    <row r="292" spans="2:65" s="1" customFormat="1" ht="16.5" customHeight="1">
      <c r="B292" s="132"/>
      <c r="C292" s="177" t="s">
        <v>913</v>
      </c>
      <c r="D292" s="177" t="s">
        <v>309</v>
      </c>
      <c r="E292" s="178" t="s">
        <v>914</v>
      </c>
      <c r="F292" s="179" t="s">
        <v>915</v>
      </c>
      <c r="G292" s="180" t="s">
        <v>212</v>
      </c>
      <c r="H292" s="181">
        <v>0.56399999999999995</v>
      </c>
      <c r="I292" s="182"/>
      <c r="J292" s="183">
        <f>ROUND(I292*H292,2)</f>
        <v>0</v>
      </c>
      <c r="K292" s="184"/>
      <c r="L292" s="185"/>
      <c r="M292" s="186" t="s">
        <v>1</v>
      </c>
      <c r="N292" s="187" t="s">
        <v>43</v>
      </c>
      <c r="P292" s="143">
        <f>O292*H292</f>
        <v>0</v>
      </c>
      <c r="Q292" s="143">
        <v>0.75</v>
      </c>
      <c r="R292" s="143">
        <f>Q292*H292</f>
        <v>0.42299999999999993</v>
      </c>
      <c r="S292" s="143">
        <v>0</v>
      </c>
      <c r="T292" s="144">
        <f>S292*H292</f>
        <v>0</v>
      </c>
      <c r="AR292" s="145" t="s">
        <v>815</v>
      </c>
      <c r="AT292" s="145" t="s">
        <v>309</v>
      </c>
      <c r="AU292" s="145" t="s">
        <v>88</v>
      </c>
      <c r="AY292" s="16" t="s">
        <v>142</v>
      </c>
      <c r="BE292" s="146">
        <f>IF(N292="základní",J292,0)</f>
        <v>0</v>
      </c>
      <c r="BF292" s="146">
        <f>IF(N292="snížená",J292,0)</f>
        <v>0</v>
      </c>
      <c r="BG292" s="146">
        <f>IF(N292="zákl. přenesená",J292,0)</f>
        <v>0</v>
      </c>
      <c r="BH292" s="146">
        <f>IF(N292="sníž. přenesená",J292,0)</f>
        <v>0</v>
      </c>
      <c r="BI292" s="146">
        <f>IF(N292="nulová",J292,0)</f>
        <v>0</v>
      </c>
      <c r="BJ292" s="16" t="s">
        <v>86</v>
      </c>
      <c r="BK292" s="146">
        <f>ROUND(I292*H292,2)</f>
        <v>0</v>
      </c>
      <c r="BL292" s="16" t="s">
        <v>344</v>
      </c>
      <c r="BM292" s="145" t="s">
        <v>916</v>
      </c>
    </row>
    <row r="293" spans="2:65" s="13" customFormat="1" ht="11.25">
      <c r="B293" s="163"/>
      <c r="D293" s="147" t="s">
        <v>214</v>
      </c>
      <c r="E293" s="164" t="s">
        <v>1</v>
      </c>
      <c r="F293" s="165" t="s">
        <v>917</v>
      </c>
      <c r="H293" s="166">
        <v>0.375</v>
      </c>
      <c r="I293" s="167"/>
      <c r="L293" s="163"/>
      <c r="M293" s="168"/>
      <c r="T293" s="169"/>
      <c r="AT293" s="164" t="s">
        <v>214</v>
      </c>
      <c r="AU293" s="164" t="s">
        <v>88</v>
      </c>
      <c r="AV293" s="13" t="s">
        <v>88</v>
      </c>
      <c r="AW293" s="13" t="s">
        <v>33</v>
      </c>
      <c r="AX293" s="13" t="s">
        <v>78</v>
      </c>
      <c r="AY293" s="164" t="s">
        <v>142</v>
      </c>
    </row>
    <row r="294" spans="2:65" s="13" customFormat="1" ht="11.25">
      <c r="B294" s="163"/>
      <c r="D294" s="147" t="s">
        <v>214</v>
      </c>
      <c r="E294" s="164" t="s">
        <v>1</v>
      </c>
      <c r="F294" s="165" t="s">
        <v>918</v>
      </c>
      <c r="H294" s="166">
        <v>0.16200000000000001</v>
      </c>
      <c r="I294" s="167"/>
      <c r="L294" s="163"/>
      <c r="M294" s="168"/>
      <c r="T294" s="169"/>
      <c r="AT294" s="164" t="s">
        <v>214</v>
      </c>
      <c r="AU294" s="164" t="s">
        <v>88</v>
      </c>
      <c r="AV294" s="13" t="s">
        <v>88</v>
      </c>
      <c r="AW294" s="13" t="s">
        <v>33</v>
      </c>
      <c r="AX294" s="13" t="s">
        <v>78</v>
      </c>
      <c r="AY294" s="164" t="s">
        <v>142</v>
      </c>
    </row>
    <row r="295" spans="2:65" s="14" customFormat="1" ht="11.25">
      <c r="B295" s="170"/>
      <c r="D295" s="147" t="s">
        <v>214</v>
      </c>
      <c r="E295" s="171" t="s">
        <v>1</v>
      </c>
      <c r="F295" s="172" t="s">
        <v>217</v>
      </c>
      <c r="H295" s="173">
        <v>0.53700000000000003</v>
      </c>
      <c r="I295" s="174"/>
      <c r="L295" s="170"/>
      <c r="M295" s="175"/>
      <c r="T295" s="176"/>
      <c r="AT295" s="171" t="s">
        <v>214</v>
      </c>
      <c r="AU295" s="171" t="s">
        <v>88</v>
      </c>
      <c r="AV295" s="14" t="s">
        <v>164</v>
      </c>
      <c r="AW295" s="14" t="s">
        <v>33</v>
      </c>
      <c r="AX295" s="14" t="s">
        <v>86</v>
      </c>
      <c r="AY295" s="171" t="s">
        <v>142</v>
      </c>
    </row>
    <row r="296" spans="2:65" s="13" customFormat="1" ht="11.25">
      <c r="B296" s="163"/>
      <c r="D296" s="147" t="s">
        <v>214</v>
      </c>
      <c r="F296" s="165" t="s">
        <v>919</v>
      </c>
      <c r="H296" s="166">
        <v>0.56399999999999995</v>
      </c>
      <c r="I296" s="167"/>
      <c r="L296" s="163"/>
      <c r="M296" s="168"/>
      <c r="T296" s="169"/>
      <c r="AT296" s="164" t="s">
        <v>214</v>
      </c>
      <c r="AU296" s="164" t="s">
        <v>88</v>
      </c>
      <c r="AV296" s="13" t="s">
        <v>88</v>
      </c>
      <c r="AW296" s="13" t="s">
        <v>3</v>
      </c>
      <c r="AX296" s="13" t="s">
        <v>86</v>
      </c>
      <c r="AY296" s="164" t="s">
        <v>142</v>
      </c>
    </row>
    <row r="297" spans="2:65" s="11" customFormat="1" ht="22.9" customHeight="1">
      <c r="B297" s="120"/>
      <c r="D297" s="121" t="s">
        <v>77</v>
      </c>
      <c r="E297" s="130" t="s">
        <v>920</v>
      </c>
      <c r="F297" s="130" t="s">
        <v>921</v>
      </c>
      <c r="I297" s="123"/>
      <c r="J297" s="131">
        <f>BK297</f>
        <v>0</v>
      </c>
      <c r="L297" s="120"/>
      <c r="M297" s="125"/>
      <c r="P297" s="126">
        <f>SUM(P298:P301)</f>
        <v>0</v>
      </c>
      <c r="R297" s="126">
        <f>SUM(R298:R301)</f>
        <v>0</v>
      </c>
      <c r="T297" s="127">
        <f>SUM(T298:T301)</f>
        <v>0</v>
      </c>
      <c r="AR297" s="121" t="s">
        <v>88</v>
      </c>
      <c r="AT297" s="128" t="s">
        <v>77</v>
      </c>
      <c r="AU297" s="128" t="s">
        <v>86</v>
      </c>
      <c r="AY297" s="121" t="s">
        <v>142</v>
      </c>
      <c r="BK297" s="129">
        <f>SUM(BK298:BK301)</f>
        <v>0</v>
      </c>
    </row>
    <row r="298" spans="2:65" s="1" customFormat="1" ht="24.2" customHeight="1">
      <c r="B298" s="132"/>
      <c r="C298" s="133" t="s">
        <v>922</v>
      </c>
      <c r="D298" s="133" t="s">
        <v>145</v>
      </c>
      <c r="E298" s="134" t="s">
        <v>923</v>
      </c>
      <c r="F298" s="135" t="s">
        <v>924</v>
      </c>
      <c r="G298" s="136" t="s">
        <v>207</v>
      </c>
      <c r="H298" s="137">
        <v>3.4</v>
      </c>
      <c r="I298" s="138"/>
      <c r="J298" s="139">
        <f>ROUND(I298*H298,2)</f>
        <v>0</v>
      </c>
      <c r="K298" s="140"/>
      <c r="L298" s="31"/>
      <c r="M298" s="141" t="s">
        <v>1</v>
      </c>
      <c r="N298" s="142" t="s">
        <v>43</v>
      </c>
      <c r="P298" s="143">
        <f>O298*H298</f>
        <v>0</v>
      </c>
      <c r="Q298" s="143">
        <v>0</v>
      </c>
      <c r="R298" s="143">
        <f>Q298*H298</f>
        <v>0</v>
      </c>
      <c r="S298" s="143">
        <v>0</v>
      </c>
      <c r="T298" s="144">
        <f>S298*H298</f>
        <v>0</v>
      </c>
      <c r="AR298" s="145" t="s">
        <v>164</v>
      </c>
      <c r="AT298" s="145" t="s">
        <v>145</v>
      </c>
      <c r="AU298" s="145" t="s">
        <v>88</v>
      </c>
      <c r="AY298" s="16" t="s">
        <v>142</v>
      </c>
      <c r="BE298" s="146">
        <f>IF(N298="základní",J298,0)</f>
        <v>0</v>
      </c>
      <c r="BF298" s="146">
        <f>IF(N298="snížená",J298,0)</f>
        <v>0</v>
      </c>
      <c r="BG298" s="146">
        <f>IF(N298="zákl. přenesená",J298,0)</f>
        <v>0</v>
      </c>
      <c r="BH298" s="146">
        <f>IF(N298="sníž. přenesená",J298,0)</f>
        <v>0</v>
      </c>
      <c r="BI298" s="146">
        <f>IF(N298="nulová",J298,0)</f>
        <v>0</v>
      </c>
      <c r="BJ298" s="16" t="s">
        <v>86</v>
      </c>
      <c r="BK298" s="146">
        <f>ROUND(I298*H298,2)</f>
        <v>0</v>
      </c>
      <c r="BL298" s="16" t="s">
        <v>164</v>
      </c>
      <c r="BM298" s="145" t="s">
        <v>925</v>
      </c>
    </row>
    <row r="299" spans="2:65" s="1" customFormat="1" ht="29.25">
      <c r="B299" s="31"/>
      <c r="D299" s="147" t="s">
        <v>151</v>
      </c>
      <c r="F299" s="148" t="s">
        <v>926</v>
      </c>
      <c r="I299" s="149"/>
      <c r="L299" s="31"/>
      <c r="M299" s="150"/>
      <c r="T299" s="55"/>
      <c r="AT299" s="16" t="s">
        <v>151</v>
      </c>
      <c r="AU299" s="16" t="s">
        <v>88</v>
      </c>
    </row>
    <row r="300" spans="2:65" s="13" customFormat="1" ht="11.25">
      <c r="B300" s="163"/>
      <c r="D300" s="147" t="s">
        <v>214</v>
      </c>
      <c r="E300" s="164" t="s">
        <v>1</v>
      </c>
      <c r="F300" s="165" t="s">
        <v>927</v>
      </c>
      <c r="H300" s="166">
        <v>3.4</v>
      </c>
      <c r="I300" s="167"/>
      <c r="L300" s="163"/>
      <c r="M300" s="168"/>
      <c r="T300" s="169"/>
      <c r="AT300" s="164" t="s">
        <v>214</v>
      </c>
      <c r="AU300" s="164" t="s">
        <v>88</v>
      </c>
      <c r="AV300" s="13" t="s">
        <v>88</v>
      </c>
      <c r="AW300" s="13" t="s">
        <v>33</v>
      </c>
      <c r="AX300" s="13" t="s">
        <v>78</v>
      </c>
      <c r="AY300" s="164" t="s">
        <v>142</v>
      </c>
    </row>
    <row r="301" spans="2:65" s="14" customFormat="1" ht="11.25">
      <c r="B301" s="170"/>
      <c r="D301" s="147" t="s">
        <v>214</v>
      </c>
      <c r="E301" s="171" t="s">
        <v>1</v>
      </c>
      <c r="F301" s="172" t="s">
        <v>217</v>
      </c>
      <c r="H301" s="173">
        <v>3.4</v>
      </c>
      <c r="I301" s="174"/>
      <c r="L301" s="170"/>
      <c r="M301" s="175"/>
      <c r="T301" s="176"/>
      <c r="AT301" s="171" t="s">
        <v>214</v>
      </c>
      <c r="AU301" s="171" t="s">
        <v>88</v>
      </c>
      <c r="AV301" s="14" t="s">
        <v>164</v>
      </c>
      <c r="AW301" s="14" t="s">
        <v>33</v>
      </c>
      <c r="AX301" s="14" t="s">
        <v>86</v>
      </c>
      <c r="AY301" s="171" t="s">
        <v>142</v>
      </c>
    </row>
    <row r="302" spans="2:65" s="11" customFormat="1" ht="22.9" customHeight="1">
      <c r="B302" s="120"/>
      <c r="D302" s="121" t="s">
        <v>77</v>
      </c>
      <c r="E302" s="130" t="s">
        <v>928</v>
      </c>
      <c r="F302" s="130" t="s">
        <v>929</v>
      </c>
      <c r="I302" s="123"/>
      <c r="J302" s="131">
        <f>BK302</f>
        <v>0</v>
      </c>
      <c r="L302" s="120"/>
      <c r="M302" s="125"/>
      <c r="P302" s="126">
        <f>SUM(P303:P306)</f>
        <v>0</v>
      </c>
      <c r="R302" s="126">
        <f>SUM(R303:R306)</f>
        <v>1.0518817500000002</v>
      </c>
      <c r="T302" s="127">
        <f>SUM(T303:T306)</f>
        <v>0</v>
      </c>
      <c r="AR302" s="121" t="s">
        <v>88</v>
      </c>
      <c r="AT302" s="128" t="s">
        <v>77</v>
      </c>
      <c r="AU302" s="128" t="s">
        <v>86</v>
      </c>
      <c r="AY302" s="121" t="s">
        <v>142</v>
      </c>
      <c r="BK302" s="129">
        <f>SUM(BK303:BK306)</f>
        <v>0</v>
      </c>
    </row>
    <row r="303" spans="2:65" s="1" customFormat="1" ht="33" customHeight="1">
      <c r="B303" s="132"/>
      <c r="C303" s="133" t="s">
        <v>930</v>
      </c>
      <c r="D303" s="133" t="s">
        <v>145</v>
      </c>
      <c r="E303" s="134" t="s">
        <v>931</v>
      </c>
      <c r="F303" s="135" t="s">
        <v>932</v>
      </c>
      <c r="G303" s="136" t="s">
        <v>203</v>
      </c>
      <c r="H303" s="137">
        <v>6.1749999999999998</v>
      </c>
      <c r="I303" s="138"/>
      <c r="J303" s="139">
        <f>ROUND(I303*H303,2)</f>
        <v>0</v>
      </c>
      <c r="K303" s="140"/>
      <c r="L303" s="31"/>
      <c r="M303" s="141" t="s">
        <v>1</v>
      </c>
      <c r="N303" s="142" t="s">
        <v>43</v>
      </c>
      <c r="P303" s="143">
        <f>O303*H303</f>
        <v>0</v>
      </c>
      <c r="Q303" s="143">
        <v>9.0900000000000009E-3</v>
      </c>
      <c r="R303" s="143">
        <f>Q303*H303</f>
        <v>5.6130750000000007E-2</v>
      </c>
      <c r="S303" s="143">
        <v>0</v>
      </c>
      <c r="T303" s="144">
        <f>S303*H303</f>
        <v>0</v>
      </c>
      <c r="AR303" s="145" t="s">
        <v>344</v>
      </c>
      <c r="AT303" s="145" t="s">
        <v>145</v>
      </c>
      <c r="AU303" s="145" t="s">
        <v>88</v>
      </c>
      <c r="AY303" s="16" t="s">
        <v>142</v>
      </c>
      <c r="BE303" s="146">
        <f>IF(N303="základní",J303,0)</f>
        <v>0</v>
      </c>
      <c r="BF303" s="146">
        <f>IF(N303="snížená",J303,0)</f>
        <v>0</v>
      </c>
      <c r="BG303" s="146">
        <f>IF(N303="zákl. přenesená",J303,0)</f>
        <v>0</v>
      </c>
      <c r="BH303" s="146">
        <f>IF(N303="sníž. přenesená",J303,0)</f>
        <v>0</v>
      </c>
      <c r="BI303" s="146">
        <f>IF(N303="nulová",J303,0)</f>
        <v>0</v>
      </c>
      <c r="BJ303" s="16" t="s">
        <v>86</v>
      </c>
      <c r="BK303" s="146">
        <f>ROUND(I303*H303,2)</f>
        <v>0</v>
      </c>
      <c r="BL303" s="16" t="s">
        <v>344</v>
      </c>
      <c r="BM303" s="145" t="s">
        <v>933</v>
      </c>
    </row>
    <row r="304" spans="2:65" s="1" customFormat="1" ht="24.2" customHeight="1">
      <c r="B304" s="132"/>
      <c r="C304" s="177" t="s">
        <v>934</v>
      </c>
      <c r="D304" s="177" t="s">
        <v>309</v>
      </c>
      <c r="E304" s="178" t="s">
        <v>935</v>
      </c>
      <c r="F304" s="179" t="s">
        <v>936</v>
      </c>
      <c r="G304" s="180" t="s">
        <v>203</v>
      </c>
      <c r="H304" s="181">
        <v>7.7190000000000003</v>
      </c>
      <c r="I304" s="182"/>
      <c r="J304" s="183">
        <f>ROUND(I304*H304,2)</f>
        <v>0</v>
      </c>
      <c r="K304" s="184"/>
      <c r="L304" s="185"/>
      <c r="M304" s="186" t="s">
        <v>1</v>
      </c>
      <c r="N304" s="187" t="s">
        <v>43</v>
      </c>
      <c r="P304" s="143">
        <f>O304*H304</f>
        <v>0</v>
      </c>
      <c r="Q304" s="143">
        <v>0.129</v>
      </c>
      <c r="R304" s="143">
        <f>Q304*H304</f>
        <v>0.99575100000000005</v>
      </c>
      <c r="S304" s="143">
        <v>0</v>
      </c>
      <c r="T304" s="144">
        <f>S304*H304</f>
        <v>0</v>
      </c>
      <c r="AR304" s="145" t="s">
        <v>815</v>
      </c>
      <c r="AT304" s="145" t="s">
        <v>309</v>
      </c>
      <c r="AU304" s="145" t="s">
        <v>88</v>
      </c>
      <c r="AY304" s="16" t="s">
        <v>142</v>
      </c>
      <c r="BE304" s="146">
        <f>IF(N304="základní",J304,0)</f>
        <v>0</v>
      </c>
      <c r="BF304" s="146">
        <f>IF(N304="snížená",J304,0)</f>
        <v>0</v>
      </c>
      <c r="BG304" s="146">
        <f>IF(N304="zákl. přenesená",J304,0)</f>
        <v>0</v>
      </c>
      <c r="BH304" s="146">
        <f>IF(N304="sníž. přenesená",J304,0)</f>
        <v>0</v>
      </c>
      <c r="BI304" s="146">
        <f>IF(N304="nulová",J304,0)</f>
        <v>0</v>
      </c>
      <c r="BJ304" s="16" t="s">
        <v>86</v>
      </c>
      <c r="BK304" s="146">
        <f>ROUND(I304*H304,2)</f>
        <v>0</v>
      </c>
      <c r="BL304" s="16" t="s">
        <v>344</v>
      </c>
      <c r="BM304" s="145" t="s">
        <v>937</v>
      </c>
    </row>
    <row r="305" spans="2:65" s="1" customFormat="1" ht="19.5">
      <c r="B305" s="31"/>
      <c r="D305" s="147" t="s">
        <v>151</v>
      </c>
      <c r="F305" s="148" t="s">
        <v>938</v>
      </c>
      <c r="I305" s="149"/>
      <c r="L305" s="31"/>
      <c r="M305" s="150"/>
      <c r="T305" s="55"/>
      <c r="AT305" s="16" t="s">
        <v>151</v>
      </c>
      <c r="AU305" s="16" t="s">
        <v>88</v>
      </c>
    </row>
    <row r="306" spans="2:65" s="13" customFormat="1" ht="11.25">
      <c r="B306" s="163"/>
      <c r="D306" s="147" t="s">
        <v>214</v>
      </c>
      <c r="F306" s="165" t="s">
        <v>939</v>
      </c>
      <c r="H306" s="166">
        <v>7.7190000000000003</v>
      </c>
      <c r="I306" s="167"/>
      <c r="L306" s="163"/>
      <c r="M306" s="168"/>
      <c r="T306" s="169"/>
      <c r="AT306" s="164" t="s">
        <v>214</v>
      </c>
      <c r="AU306" s="164" t="s">
        <v>88</v>
      </c>
      <c r="AV306" s="13" t="s">
        <v>88</v>
      </c>
      <c r="AW306" s="13" t="s">
        <v>3</v>
      </c>
      <c r="AX306" s="13" t="s">
        <v>86</v>
      </c>
      <c r="AY306" s="164" t="s">
        <v>142</v>
      </c>
    </row>
    <row r="307" spans="2:65" s="11" customFormat="1" ht="22.9" customHeight="1">
      <c r="B307" s="120"/>
      <c r="D307" s="121" t="s">
        <v>77</v>
      </c>
      <c r="E307" s="130" t="s">
        <v>940</v>
      </c>
      <c r="F307" s="130" t="s">
        <v>941</v>
      </c>
      <c r="I307" s="123"/>
      <c r="J307" s="131">
        <f>BK307</f>
        <v>0</v>
      </c>
      <c r="L307" s="120"/>
      <c r="M307" s="125"/>
      <c r="P307" s="126">
        <f>SUM(P308:P310)</f>
        <v>0</v>
      </c>
      <c r="R307" s="126">
        <f>SUM(R308:R310)</f>
        <v>1.2967499999999999E-3</v>
      </c>
      <c r="T307" s="127">
        <f>SUM(T308:T310)</f>
        <v>0</v>
      </c>
      <c r="AR307" s="121" t="s">
        <v>88</v>
      </c>
      <c r="AT307" s="128" t="s">
        <v>77</v>
      </c>
      <c r="AU307" s="128" t="s">
        <v>86</v>
      </c>
      <c r="AY307" s="121" t="s">
        <v>142</v>
      </c>
      <c r="BK307" s="129">
        <f>SUM(BK308:BK310)</f>
        <v>0</v>
      </c>
    </row>
    <row r="308" spans="2:65" s="1" customFormat="1" ht="24.2" customHeight="1">
      <c r="B308" s="132"/>
      <c r="C308" s="133" t="s">
        <v>942</v>
      </c>
      <c r="D308" s="133" t="s">
        <v>145</v>
      </c>
      <c r="E308" s="134" t="s">
        <v>943</v>
      </c>
      <c r="F308" s="135" t="s">
        <v>944</v>
      </c>
      <c r="G308" s="136" t="s">
        <v>203</v>
      </c>
      <c r="H308" s="137">
        <v>6.1749999999999998</v>
      </c>
      <c r="I308" s="138"/>
      <c r="J308" s="139">
        <f>ROUND(I308*H308,2)</f>
        <v>0</v>
      </c>
      <c r="K308" s="140"/>
      <c r="L308" s="31"/>
      <c r="M308" s="141" t="s">
        <v>1</v>
      </c>
      <c r="N308" s="142" t="s">
        <v>43</v>
      </c>
      <c r="P308" s="143">
        <f>O308*H308</f>
        <v>0</v>
      </c>
      <c r="Q308" s="143">
        <v>2.1000000000000001E-4</v>
      </c>
      <c r="R308" s="143">
        <f>Q308*H308</f>
        <v>1.2967499999999999E-3</v>
      </c>
      <c r="S308" s="143">
        <v>0</v>
      </c>
      <c r="T308" s="144">
        <f>S308*H308</f>
        <v>0</v>
      </c>
      <c r="AR308" s="145" t="s">
        <v>344</v>
      </c>
      <c r="AT308" s="145" t="s">
        <v>145</v>
      </c>
      <c r="AU308" s="145" t="s">
        <v>88</v>
      </c>
      <c r="AY308" s="16" t="s">
        <v>142</v>
      </c>
      <c r="BE308" s="146">
        <f>IF(N308="základní",J308,0)</f>
        <v>0</v>
      </c>
      <c r="BF308" s="146">
        <f>IF(N308="snížená",J308,0)</f>
        <v>0</v>
      </c>
      <c r="BG308" s="146">
        <f>IF(N308="zákl. přenesená",J308,0)</f>
        <v>0</v>
      </c>
      <c r="BH308" s="146">
        <f>IF(N308="sníž. přenesená",J308,0)</f>
        <v>0</v>
      </c>
      <c r="BI308" s="146">
        <f>IF(N308="nulová",J308,0)</f>
        <v>0</v>
      </c>
      <c r="BJ308" s="16" t="s">
        <v>86</v>
      </c>
      <c r="BK308" s="146">
        <f>ROUND(I308*H308,2)</f>
        <v>0</v>
      </c>
      <c r="BL308" s="16" t="s">
        <v>344</v>
      </c>
      <c r="BM308" s="145" t="s">
        <v>945</v>
      </c>
    </row>
    <row r="309" spans="2:65" s="13" customFormat="1" ht="11.25">
      <c r="B309" s="163"/>
      <c r="D309" s="147" t="s">
        <v>214</v>
      </c>
      <c r="E309" s="164" t="s">
        <v>1</v>
      </c>
      <c r="F309" s="165" t="s">
        <v>946</v>
      </c>
      <c r="H309" s="166">
        <v>6.1749999999999998</v>
      </c>
      <c r="I309" s="167"/>
      <c r="L309" s="163"/>
      <c r="M309" s="168"/>
      <c r="T309" s="169"/>
      <c r="AT309" s="164" t="s">
        <v>214</v>
      </c>
      <c r="AU309" s="164" t="s">
        <v>88</v>
      </c>
      <c r="AV309" s="13" t="s">
        <v>88</v>
      </c>
      <c r="AW309" s="13" t="s">
        <v>33</v>
      </c>
      <c r="AX309" s="13" t="s">
        <v>78</v>
      </c>
      <c r="AY309" s="164" t="s">
        <v>142</v>
      </c>
    </row>
    <row r="310" spans="2:65" s="14" customFormat="1" ht="11.25">
      <c r="B310" s="170"/>
      <c r="D310" s="147" t="s">
        <v>214</v>
      </c>
      <c r="E310" s="171" t="s">
        <v>1</v>
      </c>
      <c r="F310" s="172" t="s">
        <v>217</v>
      </c>
      <c r="H310" s="173">
        <v>6.1749999999999998</v>
      </c>
      <c r="I310" s="174"/>
      <c r="L310" s="170"/>
      <c r="M310" s="188"/>
      <c r="N310" s="189"/>
      <c r="O310" s="189"/>
      <c r="P310" s="189"/>
      <c r="Q310" s="189"/>
      <c r="R310" s="189"/>
      <c r="S310" s="189"/>
      <c r="T310" s="190"/>
      <c r="AT310" s="171" t="s">
        <v>214</v>
      </c>
      <c r="AU310" s="171" t="s">
        <v>88</v>
      </c>
      <c r="AV310" s="14" t="s">
        <v>164</v>
      </c>
      <c r="AW310" s="14" t="s">
        <v>33</v>
      </c>
      <c r="AX310" s="14" t="s">
        <v>86</v>
      </c>
      <c r="AY310" s="171" t="s">
        <v>142</v>
      </c>
    </row>
    <row r="311" spans="2:65" s="1" customFormat="1" ht="6.95" customHeight="1">
      <c r="B311" s="43"/>
      <c r="C311" s="44"/>
      <c r="D311" s="44"/>
      <c r="E311" s="44"/>
      <c r="F311" s="44"/>
      <c r="G311" s="44"/>
      <c r="H311" s="44"/>
      <c r="I311" s="44"/>
      <c r="J311" s="44"/>
      <c r="K311" s="44"/>
      <c r="L311" s="31"/>
    </row>
  </sheetData>
  <autoFilter ref="C129:K310" xr:uid="{00000000-0009-0000-0000-000009000000}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39"/>
  <sheetViews>
    <sheetView showGridLines="0" workbookViewId="0">
      <selection activeCell="F12" sqref="F12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29" t="s">
        <v>5</v>
      </c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6" t="s">
        <v>87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88</v>
      </c>
    </row>
    <row r="4" spans="2:46" ht="24.95" customHeight="1">
      <c r="B4" s="19"/>
      <c r="D4" s="20" t="s">
        <v>113</v>
      </c>
      <c r="L4" s="19"/>
      <c r="M4" s="87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30" t="str">
        <f>'Rekapitulace stavby'!K6</f>
        <v>Sportoviště Zátišská-1.Etapa Rekonstrukce</v>
      </c>
      <c r="F7" s="231"/>
      <c r="G7" s="231"/>
      <c r="H7" s="231"/>
      <c r="L7" s="19"/>
    </row>
    <row r="8" spans="2:46" s="1" customFormat="1" ht="12" customHeight="1">
      <c r="B8" s="31"/>
      <c r="D8" s="26" t="s">
        <v>114</v>
      </c>
      <c r="L8" s="31"/>
    </row>
    <row r="9" spans="2:46" s="1" customFormat="1" ht="16.5" customHeight="1">
      <c r="B9" s="31"/>
      <c r="E9" s="191" t="s">
        <v>115</v>
      </c>
      <c r="F9" s="232"/>
      <c r="G9" s="232"/>
      <c r="H9" s="232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947</v>
      </c>
      <c r="I12" s="26" t="s">
        <v>21</v>
      </c>
      <c r="J12" s="51" t="str">
        <f>'Rekapitulace stavby'!AN8</f>
        <v>6. 5. 2025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23</v>
      </c>
      <c r="I14" s="26" t="s">
        <v>24</v>
      </c>
      <c r="J14" s="24" t="s">
        <v>25</v>
      </c>
      <c r="L14" s="31"/>
    </row>
    <row r="15" spans="2:46" s="1" customFormat="1" ht="18" customHeight="1">
      <c r="B15" s="31"/>
      <c r="E15" s="24" t="s">
        <v>26</v>
      </c>
      <c r="I15" s="26" t="s">
        <v>27</v>
      </c>
      <c r="J15" s="24" t="s">
        <v>1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28</v>
      </c>
      <c r="I17" s="26" t="s">
        <v>24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33" t="str">
        <f>'Rekapitulace stavby'!E14</f>
        <v>Vyplň údaj</v>
      </c>
      <c r="F18" s="213"/>
      <c r="G18" s="213"/>
      <c r="H18" s="213"/>
      <c r="I18" s="26" t="s">
        <v>27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30</v>
      </c>
      <c r="I20" s="26" t="s">
        <v>24</v>
      </c>
      <c r="J20" s="24" t="s">
        <v>31</v>
      </c>
      <c r="L20" s="31"/>
    </row>
    <row r="21" spans="2:12" s="1" customFormat="1" ht="18" customHeight="1">
      <c r="B21" s="31"/>
      <c r="E21" s="24" t="s">
        <v>32</v>
      </c>
      <c r="I21" s="26" t="s">
        <v>27</v>
      </c>
      <c r="J21" s="24" t="s">
        <v>1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34</v>
      </c>
      <c r="I23" s="26" t="s">
        <v>24</v>
      </c>
      <c r="J23" s="24" t="s">
        <v>1</v>
      </c>
      <c r="L23" s="31"/>
    </row>
    <row r="24" spans="2:12" s="1" customFormat="1" ht="18" customHeight="1">
      <c r="B24" s="31"/>
      <c r="E24" s="24" t="s">
        <v>35</v>
      </c>
      <c r="I24" s="26" t="s">
        <v>27</v>
      </c>
      <c r="J24" s="24" t="s">
        <v>1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36</v>
      </c>
      <c r="L26" s="31"/>
    </row>
    <row r="27" spans="2:12" s="7" customFormat="1" ht="143.25" customHeight="1">
      <c r="B27" s="88"/>
      <c r="E27" s="218" t="s">
        <v>116</v>
      </c>
      <c r="F27" s="218"/>
      <c r="G27" s="218"/>
      <c r="H27" s="218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38</v>
      </c>
      <c r="J30" s="65">
        <f>ROUND(J121,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40</v>
      </c>
      <c r="I32" s="34" t="s">
        <v>39</v>
      </c>
      <c r="J32" s="34" t="s">
        <v>41</v>
      </c>
      <c r="L32" s="31"/>
    </row>
    <row r="33" spans="2:12" s="1" customFormat="1" ht="14.45" customHeight="1">
      <c r="B33" s="31"/>
      <c r="D33" s="54" t="s">
        <v>42</v>
      </c>
      <c r="E33" s="26" t="s">
        <v>43</v>
      </c>
      <c r="F33" s="90">
        <f>ROUND((SUM(BE121:BE138)),  2)</f>
        <v>0</v>
      </c>
      <c r="I33" s="91">
        <v>0.21</v>
      </c>
      <c r="J33" s="90">
        <f>ROUND(((SUM(BE121:BE138))*I33),  2)</f>
        <v>0</v>
      </c>
      <c r="L33" s="31"/>
    </row>
    <row r="34" spans="2:12" s="1" customFormat="1" ht="14.45" customHeight="1">
      <c r="B34" s="31"/>
      <c r="E34" s="26" t="s">
        <v>44</v>
      </c>
      <c r="F34" s="90">
        <f>ROUND((SUM(BF121:BF138)),  2)</f>
        <v>0</v>
      </c>
      <c r="I34" s="91">
        <v>0.12</v>
      </c>
      <c r="J34" s="90">
        <f>ROUND(((SUM(BF121:BF138))*I34),  2)</f>
        <v>0</v>
      </c>
      <c r="L34" s="31"/>
    </row>
    <row r="35" spans="2:12" s="1" customFormat="1" ht="14.45" hidden="1" customHeight="1">
      <c r="B35" s="31"/>
      <c r="E35" s="26" t="s">
        <v>45</v>
      </c>
      <c r="F35" s="90">
        <f>ROUND((SUM(BG121:BG138)),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46</v>
      </c>
      <c r="F36" s="90">
        <f>ROUND((SUM(BH121:BH138)),  2)</f>
        <v>0</v>
      </c>
      <c r="I36" s="91">
        <v>0.12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47</v>
      </c>
      <c r="F37" s="90">
        <f>ROUND((SUM(BI121:BI138)),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48</v>
      </c>
      <c r="E39" s="56"/>
      <c r="F39" s="56"/>
      <c r="G39" s="94" t="s">
        <v>49</v>
      </c>
      <c r="H39" s="95" t="s">
        <v>50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51</v>
      </c>
      <c r="E50" s="41"/>
      <c r="F50" s="41"/>
      <c r="G50" s="40" t="s">
        <v>52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53</v>
      </c>
      <c r="E61" s="33"/>
      <c r="F61" s="98" t="s">
        <v>54</v>
      </c>
      <c r="G61" s="42" t="s">
        <v>53</v>
      </c>
      <c r="H61" s="33"/>
      <c r="I61" s="33"/>
      <c r="J61" s="99" t="s">
        <v>54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55</v>
      </c>
      <c r="E65" s="41"/>
      <c r="F65" s="41"/>
      <c r="G65" s="40" t="s">
        <v>56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53</v>
      </c>
      <c r="E76" s="33"/>
      <c r="F76" s="98" t="s">
        <v>54</v>
      </c>
      <c r="G76" s="42" t="s">
        <v>53</v>
      </c>
      <c r="H76" s="33"/>
      <c r="I76" s="33"/>
      <c r="J76" s="99" t="s">
        <v>54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117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30" t="str">
        <f>E7</f>
        <v>Sportoviště Zátišská-1.Etapa Rekonstrukce</v>
      </c>
      <c r="F85" s="231"/>
      <c r="G85" s="231"/>
      <c r="H85" s="231"/>
      <c r="L85" s="31"/>
    </row>
    <row r="86" spans="2:47" s="1" customFormat="1" ht="12" customHeight="1">
      <c r="B86" s="31"/>
      <c r="C86" s="26" t="s">
        <v>114</v>
      </c>
      <c r="L86" s="31"/>
    </row>
    <row r="87" spans="2:47" s="1" customFormat="1" ht="16.5" customHeight="1">
      <c r="B87" s="31"/>
      <c r="E87" s="191" t="str">
        <f>E9</f>
        <v>00 - Vedlejší Rozpočtové Náklady ( VRN )</v>
      </c>
      <c r="F87" s="232"/>
      <c r="G87" s="232"/>
      <c r="H87" s="232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>Parc. č. 4045/2 a 4054/15 v k.ú. Modřany, Praha 12</v>
      </c>
      <c r="I89" s="26" t="s">
        <v>21</v>
      </c>
      <c r="J89" s="51" t="str">
        <f>IF(J12="","",J12)</f>
        <v>6. 5. 2025</v>
      </c>
      <c r="L89" s="31"/>
    </row>
    <row r="90" spans="2:47" s="1" customFormat="1" ht="6.95" customHeight="1">
      <c r="B90" s="31"/>
      <c r="L90" s="31"/>
    </row>
    <row r="91" spans="2:47" s="1" customFormat="1" ht="40.15" customHeight="1">
      <c r="B91" s="31"/>
      <c r="C91" s="26" t="s">
        <v>23</v>
      </c>
      <c r="F91" s="24" t="str">
        <f>E15</f>
        <v>MČ Praha 12, Generála Šišky 2375/6,Praha 4,Modřany</v>
      </c>
      <c r="I91" s="26" t="s">
        <v>30</v>
      </c>
      <c r="J91" s="29" t="str">
        <f>E21</f>
        <v>Ing.arch. Jan Mudra,Holoubkov 81,338 01 Holoubkov</v>
      </c>
      <c r="L91" s="31"/>
    </row>
    <row r="92" spans="2:47" s="1" customFormat="1" ht="15.2" customHeight="1">
      <c r="B92" s="31"/>
      <c r="C92" s="26" t="s">
        <v>28</v>
      </c>
      <c r="F92" s="24" t="str">
        <f>IF(E18="","",E18)</f>
        <v>Vyplň údaj</v>
      </c>
      <c r="I92" s="26" t="s">
        <v>34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118</v>
      </c>
      <c r="D94" s="92"/>
      <c r="E94" s="92"/>
      <c r="F94" s="92"/>
      <c r="G94" s="92"/>
      <c r="H94" s="92"/>
      <c r="I94" s="92"/>
      <c r="J94" s="101" t="s">
        <v>119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120</v>
      </c>
      <c r="J96" s="65">
        <f>J121</f>
        <v>0</v>
      </c>
      <c r="L96" s="31"/>
      <c r="AU96" s="16" t="s">
        <v>121</v>
      </c>
    </row>
    <row r="97" spans="2:12" s="8" customFormat="1" ht="24.95" customHeight="1">
      <c r="B97" s="103"/>
      <c r="D97" s="104" t="s">
        <v>122</v>
      </c>
      <c r="E97" s="105"/>
      <c r="F97" s="105"/>
      <c r="G97" s="105"/>
      <c r="H97" s="105"/>
      <c r="I97" s="105"/>
      <c r="J97" s="106">
        <f>J122</f>
        <v>0</v>
      </c>
      <c r="L97" s="103"/>
    </row>
    <row r="98" spans="2:12" s="9" customFormat="1" ht="19.899999999999999" customHeight="1">
      <c r="B98" s="107"/>
      <c r="D98" s="108" t="s">
        <v>123</v>
      </c>
      <c r="E98" s="109"/>
      <c r="F98" s="109"/>
      <c r="G98" s="109"/>
      <c r="H98" s="109"/>
      <c r="I98" s="109"/>
      <c r="J98" s="110">
        <f>J123</f>
        <v>0</v>
      </c>
      <c r="L98" s="107"/>
    </row>
    <row r="99" spans="2:12" s="9" customFormat="1" ht="19.899999999999999" customHeight="1">
      <c r="B99" s="107"/>
      <c r="D99" s="108" t="s">
        <v>124</v>
      </c>
      <c r="E99" s="109"/>
      <c r="F99" s="109"/>
      <c r="G99" s="109"/>
      <c r="H99" s="109"/>
      <c r="I99" s="109"/>
      <c r="J99" s="110">
        <f>J129</f>
        <v>0</v>
      </c>
      <c r="L99" s="107"/>
    </row>
    <row r="100" spans="2:12" s="9" customFormat="1" ht="19.899999999999999" customHeight="1">
      <c r="B100" s="107"/>
      <c r="D100" s="108" t="s">
        <v>125</v>
      </c>
      <c r="E100" s="109"/>
      <c r="F100" s="109"/>
      <c r="G100" s="109"/>
      <c r="H100" s="109"/>
      <c r="I100" s="109"/>
      <c r="J100" s="110">
        <f>J133</f>
        <v>0</v>
      </c>
      <c r="L100" s="107"/>
    </row>
    <row r="101" spans="2:12" s="9" customFormat="1" ht="19.899999999999999" customHeight="1">
      <c r="B101" s="107"/>
      <c r="D101" s="108" t="s">
        <v>126</v>
      </c>
      <c r="E101" s="109"/>
      <c r="F101" s="109"/>
      <c r="G101" s="109"/>
      <c r="H101" s="109"/>
      <c r="I101" s="109"/>
      <c r="J101" s="110">
        <f>J135</f>
        <v>0</v>
      </c>
      <c r="L101" s="107"/>
    </row>
    <row r="102" spans="2:12" s="1" customFormat="1" ht="21.75" customHeight="1">
      <c r="B102" s="31"/>
      <c r="L102" s="31"/>
    </row>
    <row r="103" spans="2:12" s="1" customFormat="1" ht="6.95" customHeight="1">
      <c r="B103" s="43"/>
      <c r="C103" s="44"/>
      <c r="D103" s="44"/>
      <c r="E103" s="44"/>
      <c r="F103" s="44"/>
      <c r="G103" s="44"/>
      <c r="H103" s="44"/>
      <c r="I103" s="44"/>
      <c r="J103" s="44"/>
      <c r="K103" s="44"/>
      <c r="L103" s="31"/>
    </row>
    <row r="107" spans="2:12" s="1" customFormat="1" ht="6.95" customHeight="1"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31"/>
    </row>
    <row r="108" spans="2:12" s="1" customFormat="1" ht="24.95" customHeight="1">
      <c r="B108" s="31"/>
      <c r="C108" s="20" t="s">
        <v>127</v>
      </c>
      <c r="L108" s="31"/>
    </row>
    <row r="109" spans="2:12" s="1" customFormat="1" ht="6.95" customHeight="1">
      <c r="B109" s="31"/>
      <c r="L109" s="31"/>
    </row>
    <row r="110" spans="2:12" s="1" customFormat="1" ht="12" customHeight="1">
      <c r="B110" s="31"/>
      <c r="C110" s="26" t="s">
        <v>16</v>
      </c>
      <c r="L110" s="31"/>
    </row>
    <row r="111" spans="2:12" s="1" customFormat="1" ht="16.5" customHeight="1">
      <c r="B111" s="31"/>
      <c r="E111" s="230" t="str">
        <f>E7</f>
        <v>Sportoviště Zátišská-1.Etapa Rekonstrukce</v>
      </c>
      <c r="F111" s="231"/>
      <c r="G111" s="231"/>
      <c r="H111" s="231"/>
      <c r="L111" s="31"/>
    </row>
    <row r="112" spans="2:12" s="1" customFormat="1" ht="12" customHeight="1">
      <c r="B112" s="31"/>
      <c r="C112" s="26" t="s">
        <v>114</v>
      </c>
      <c r="L112" s="31"/>
    </row>
    <row r="113" spans="2:65" s="1" customFormat="1" ht="16.5" customHeight="1">
      <c r="B113" s="31"/>
      <c r="E113" s="191" t="str">
        <f>E9</f>
        <v>00 - Vedlejší Rozpočtové Náklady ( VRN )</v>
      </c>
      <c r="F113" s="232"/>
      <c r="G113" s="232"/>
      <c r="H113" s="232"/>
      <c r="L113" s="31"/>
    </row>
    <row r="114" spans="2:65" s="1" customFormat="1" ht="6.95" customHeight="1">
      <c r="B114" s="31"/>
      <c r="L114" s="31"/>
    </row>
    <row r="115" spans="2:65" s="1" customFormat="1" ht="12" customHeight="1">
      <c r="B115" s="31"/>
      <c r="C115" s="26" t="s">
        <v>20</v>
      </c>
      <c r="F115" s="24" t="str">
        <f>F12</f>
        <v>Parc. č. 4045/2 a 4054/15 v k.ú. Modřany, Praha 12</v>
      </c>
      <c r="I115" s="26" t="s">
        <v>21</v>
      </c>
      <c r="J115" s="51" t="str">
        <f>IF(J12="","",J12)</f>
        <v>6. 5. 2025</v>
      </c>
      <c r="L115" s="31"/>
    </row>
    <row r="116" spans="2:65" s="1" customFormat="1" ht="6.95" customHeight="1">
      <c r="B116" s="31"/>
      <c r="L116" s="31"/>
    </row>
    <row r="117" spans="2:65" s="1" customFormat="1" ht="40.15" customHeight="1">
      <c r="B117" s="31"/>
      <c r="C117" s="26" t="s">
        <v>23</v>
      </c>
      <c r="F117" s="24" t="str">
        <f>E15</f>
        <v>MČ Praha 12, Generála Šišky 2375/6,Praha 4,Modřany</v>
      </c>
      <c r="I117" s="26" t="s">
        <v>30</v>
      </c>
      <c r="J117" s="29" t="str">
        <f>E21</f>
        <v>Ing.arch. Jan Mudra,Holoubkov 81,338 01 Holoubkov</v>
      </c>
      <c r="L117" s="31"/>
    </row>
    <row r="118" spans="2:65" s="1" customFormat="1" ht="15.2" customHeight="1">
      <c r="B118" s="31"/>
      <c r="C118" s="26" t="s">
        <v>28</v>
      </c>
      <c r="F118" s="24" t="str">
        <f>IF(E18="","",E18)</f>
        <v>Vyplň údaj</v>
      </c>
      <c r="I118" s="26" t="s">
        <v>34</v>
      </c>
      <c r="J118" s="29" t="str">
        <f>E24</f>
        <v xml:space="preserve"> </v>
      </c>
      <c r="L118" s="31"/>
    </row>
    <row r="119" spans="2:65" s="1" customFormat="1" ht="10.35" customHeight="1">
      <c r="B119" s="31"/>
      <c r="L119" s="31"/>
    </row>
    <row r="120" spans="2:65" s="10" customFormat="1" ht="29.25" customHeight="1">
      <c r="B120" s="111"/>
      <c r="C120" s="112" t="s">
        <v>128</v>
      </c>
      <c r="D120" s="113" t="s">
        <v>63</v>
      </c>
      <c r="E120" s="113" t="s">
        <v>59</v>
      </c>
      <c r="F120" s="113" t="s">
        <v>60</v>
      </c>
      <c r="G120" s="113" t="s">
        <v>129</v>
      </c>
      <c r="H120" s="113" t="s">
        <v>130</v>
      </c>
      <c r="I120" s="113" t="s">
        <v>131</v>
      </c>
      <c r="J120" s="114" t="s">
        <v>119</v>
      </c>
      <c r="K120" s="115" t="s">
        <v>132</v>
      </c>
      <c r="L120" s="111"/>
      <c r="M120" s="58" t="s">
        <v>1</v>
      </c>
      <c r="N120" s="59" t="s">
        <v>42</v>
      </c>
      <c r="O120" s="59" t="s">
        <v>133</v>
      </c>
      <c r="P120" s="59" t="s">
        <v>134</v>
      </c>
      <c r="Q120" s="59" t="s">
        <v>135</v>
      </c>
      <c r="R120" s="59" t="s">
        <v>136</v>
      </c>
      <c r="S120" s="59" t="s">
        <v>137</v>
      </c>
      <c r="T120" s="60" t="s">
        <v>138</v>
      </c>
    </row>
    <row r="121" spans="2:65" s="1" customFormat="1" ht="22.9" customHeight="1">
      <c r="B121" s="31"/>
      <c r="C121" s="63" t="s">
        <v>139</v>
      </c>
      <c r="J121" s="116">
        <f>BK121</f>
        <v>0</v>
      </c>
      <c r="L121" s="31"/>
      <c r="M121" s="61"/>
      <c r="N121" s="52"/>
      <c r="O121" s="52"/>
      <c r="P121" s="117">
        <f>P122</f>
        <v>0</v>
      </c>
      <c r="Q121" s="52"/>
      <c r="R121" s="117">
        <f>R122</f>
        <v>0</v>
      </c>
      <c r="S121" s="52"/>
      <c r="T121" s="118">
        <f>T122</f>
        <v>0</v>
      </c>
      <c r="AT121" s="16" t="s">
        <v>77</v>
      </c>
      <c r="AU121" s="16" t="s">
        <v>121</v>
      </c>
      <c r="BK121" s="119">
        <f>BK122</f>
        <v>0</v>
      </c>
    </row>
    <row r="122" spans="2:65" s="11" customFormat="1" ht="25.9" customHeight="1">
      <c r="B122" s="120"/>
      <c r="D122" s="121" t="s">
        <v>77</v>
      </c>
      <c r="E122" s="122" t="s">
        <v>140</v>
      </c>
      <c r="F122" s="122" t="s">
        <v>141</v>
      </c>
      <c r="I122" s="123"/>
      <c r="J122" s="124">
        <f>BK122</f>
        <v>0</v>
      </c>
      <c r="L122" s="120"/>
      <c r="M122" s="125"/>
      <c r="P122" s="126">
        <f>P123+P129+P133+P135</f>
        <v>0</v>
      </c>
      <c r="R122" s="126">
        <f>R123+R129+R133+R135</f>
        <v>0</v>
      </c>
      <c r="T122" s="127">
        <f>T123+T129+T133+T135</f>
        <v>0</v>
      </c>
      <c r="AR122" s="121" t="s">
        <v>86</v>
      </c>
      <c r="AT122" s="128" t="s">
        <v>77</v>
      </c>
      <c r="AU122" s="128" t="s">
        <v>78</v>
      </c>
      <c r="AY122" s="121" t="s">
        <v>142</v>
      </c>
      <c r="BK122" s="129">
        <f>BK123+BK129+BK133+BK135</f>
        <v>0</v>
      </c>
    </row>
    <row r="123" spans="2:65" s="11" customFormat="1" ht="22.9" customHeight="1">
      <c r="B123" s="120"/>
      <c r="D123" s="121" t="s">
        <v>77</v>
      </c>
      <c r="E123" s="130" t="s">
        <v>143</v>
      </c>
      <c r="F123" s="130" t="s">
        <v>144</v>
      </c>
      <c r="I123" s="123"/>
      <c r="J123" s="131">
        <f>BK123</f>
        <v>0</v>
      </c>
      <c r="L123" s="120"/>
      <c r="M123" s="125"/>
      <c r="P123" s="126">
        <f>SUM(P124:P128)</f>
        <v>0</v>
      </c>
      <c r="R123" s="126">
        <f>SUM(R124:R128)</f>
        <v>0</v>
      </c>
      <c r="T123" s="127">
        <f>SUM(T124:T128)</f>
        <v>0</v>
      </c>
      <c r="AR123" s="121" t="s">
        <v>86</v>
      </c>
      <c r="AT123" s="128" t="s">
        <v>77</v>
      </c>
      <c r="AU123" s="128" t="s">
        <v>86</v>
      </c>
      <c r="AY123" s="121" t="s">
        <v>142</v>
      </c>
      <c r="BK123" s="129">
        <f>SUM(BK124:BK128)</f>
        <v>0</v>
      </c>
    </row>
    <row r="124" spans="2:65" s="1" customFormat="1" ht="16.5" customHeight="1">
      <c r="B124" s="132"/>
      <c r="C124" s="133" t="s">
        <v>86</v>
      </c>
      <c r="D124" s="133" t="s">
        <v>145</v>
      </c>
      <c r="E124" s="134" t="s">
        <v>146</v>
      </c>
      <c r="F124" s="135" t="s">
        <v>147</v>
      </c>
      <c r="G124" s="136" t="s">
        <v>148</v>
      </c>
      <c r="H124" s="137">
        <v>1</v>
      </c>
      <c r="I124" s="138"/>
      <c r="J124" s="139">
        <f>ROUND(I124*H124,2)</f>
        <v>0</v>
      </c>
      <c r="K124" s="140"/>
      <c r="L124" s="31"/>
      <c r="M124" s="141" t="s">
        <v>1</v>
      </c>
      <c r="N124" s="142" t="s">
        <v>43</v>
      </c>
      <c r="P124" s="143">
        <f>O124*H124</f>
        <v>0</v>
      </c>
      <c r="Q124" s="143">
        <v>0</v>
      </c>
      <c r="R124" s="143">
        <f>Q124*H124</f>
        <v>0</v>
      </c>
      <c r="S124" s="143">
        <v>0</v>
      </c>
      <c r="T124" s="144">
        <f>S124*H124</f>
        <v>0</v>
      </c>
      <c r="AR124" s="145" t="s">
        <v>149</v>
      </c>
      <c r="AT124" s="145" t="s">
        <v>145</v>
      </c>
      <c r="AU124" s="145" t="s">
        <v>88</v>
      </c>
      <c r="AY124" s="16" t="s">
        <v>142</v>
      </c>
      <c r="BE124" s="146">
        <f>IF(N124="základní",J124,0)</f>
        <v>0</v>
      </c>
      <c r="BF124" s="146">
        <f>IF(N124="snížená",J124,0)</f>
        <v>0</v>
      </c>
      <c r="BG124" s="146">
        <f>IF(N124="zákl. přenesená",J124,0)</f>
        <v>0</v>
      </c>
      <c r="BH124" s="146">
        <f>IF(N124="sníž. přenesená",J124,0)</f>
        <v>0</v>
      </c>
      <c r="BI124" s="146">
        <f>IF(N124="nulová",J124,0)</f>
        <v>0</v>
      </c>
      <c r="BJ124" s="16" t="s">
        <v>86</v>
      </c>
      <c r="BK124" s="146">
        <f>ROUND(I124*H124,2)</f>
        <v>0</v>
      </c>
      <c r="BL124" s="16" t="s">
        <v>149</v>
      </c>
      <c r="BM124" s="145" t="s">
        <v>150</v>
      </c>
    </row>
    <row r="125" spans="2:65" s="1" customFormat="1" ht="29.25">
      <c r="B125" s="31"/>
      <c r="D125" s="147" t="s">
        <v>151</v>
      </c>
      <c r="F125" s="148" t="s">
        <v>152</v>
      </c>
      <c r="I125" s="149"/>
      <c r="L125" s="31"/>
      <c r="M125" s="150"/>
      <c r="T125" s="55"/>
      <c r="AT125" s="16" t="s">
        <v>151</v>
      </c>
      <c r="AU125" s="16" t="s">
        <v>88</v>
      </c>
    </row>
    <row r="126" spans="2:65" s="1" customFormat="1" ht="16.5" customHeight="1">
      <c r="B126" s="132"/>
      <c r="C126" s="133" t="s">
        <v>88</v>
      </c>
      <c r="D126" s="133" t="s">
        <v>145</v>
      </c>
      <c r="E126" s="134" t="s">
        <v>153</v>
      </c>
      <c r="F126" s="135" t="s">
        <v>154</v>
      </c>
      <c r="G126" s="136" t="s">
        <v>148</v>
      </c>
      <c r="H126" s="137">
        <v>1</v>
      </c>
      <c r="I126" s="138"/>
      <c r="J126" s="139">
        <f>ROUND(I126*H126,2)</f>
        <v>0</v>
      </c>
      <c r="K126" s="140"/>
      <c r="L126" s="31"/>
      <c r="M126" s="141" t="s">
        <v>1</v>
      </c>
      <c r="N126" s="142" t="s">
        <v>43</v>
      </c>
      <c r="P126" s="143">
        <f>O126*H126</f>
        <v>0</v>
      </c>
      <c r="Q126" s="143">
        <v>0</v>
      </c>
      <c r="R126" s="143">
        <f>Q126*H126</f>
        <v>0</v>
      </c>
      <c r="S126" s="143">
        <v>0</v>
      </c>
      <c r="T126" s="144">
        <f>S126*H126</f>
        <v>0</v>
      </c>
      <c r="AR126" s="145" t="s">
        <v>149</v>
      </c>
      <c r="AT126" s="145" t="s">
        <v>145</v>
      </c>
      <c r="AU126" s="145" t="s">
        <v>88</v>
      </c>
      <c r="AY126" s="16" t="s">
        <v>142</v>
      </c>
      <c r="BE126" s="146">
        <f>IF(N126="základní",J126,0)</f>
        <v>0</v>
      </c>
      <c r="BF126" s="146">
        <f>IF(N126="snížená",J126,0)</f>
        <v>0</v>
      </c>
      <c r="BG126" s="146">
        <f>IF(N126="zákl. přenesená",J126,0)</f>
        <v>0</v>
      </c>
      <c r="BH126" s="146">
        <f>IF(N126="sníž. přenesená",J126,0)</f>
        <v>0</v>
      </c>
      <c r="BI126" s="146">
        <f>IF(N126="nulová",J126,0)</f>
        <v>0</v>
      </c>
      <c r="BJ126" s="16" t="s">
        <v>86</v>
      </c>
      <c r="BK126" s="146">
        <f>ROUND(I126*H126,2)</f>
        <v>0</v>
      </c>
      <c r="BL126" s="16" t="s">
        <v>149</v>
      </c>
      <c r="BM126" s="145" t="s">
        <v>155</v>
      </c>
    </row>
    <row r="127" spans="2:65" s="1" customFormat="1" ht="19.5">
      <c r="B127" s="31"/>
      <c r="D127" s="147" t="s">
        <v>151</v>
      </c>
      <c r="F127" s="148" t="s">
        <v>156</v>
      </c>
      <c r="I127" s="149"/>
      <c r="L127" s="31"/>
      <c r="M127" s="150"/>
      <c r="T127" s="55"/>
      <c r="AT127" s="16" t="s">
        <v>151</v>
      </c>
      <c r="AU127" s="16" t="s">
        <v>88</v>
      </c>
    </row>
    <row r="128" spans="2:65" s="1" customFormat="1" ht="16.5" customHeight="1">
      <c r="B128" s="132"/>
      <c r="C128" s="133" t="s">
        <v>157</v>
      </c>
      <c r="D128" s="133" t="s">
        <v>145</v>
      </c>
      <c r="E128" s="134" t="s">
        <v>158</v>
      </c>
      <c r="F128" s="135" t="s">
        <v>159</v>
      </c>
      <c r="G128" s="136" t="s">
        <v>148</v>
      </c>
      <c r="H128" s="137">
        <v>1</v>
      </c>
      <c r="I128" s="138"/>
      <c r="J128" s="139">
        <f>ROUND(I128*H128,2)</f>
        <v>0</v>
      </c>
      <c r="K128" s="140"/>
      <c r="L128" s="31"/>
      <c r="M128" s="141" t="s">
        <v>1</v>
      </c>
      <c r="N128" s="142" t="s">
        <v>43</v>
      </c>
      <c r="P128" s="143">
        <f>O128*H128</f>
        <v>0</v>
      </c>
      <c r="Q128" s="143">
        <v>0</v>
      </c>
      <c r="R128" s="143">
        <f>Q128*H128</f>
        <v>0</v>
      </c>
      <c r="S128" s="143">
        <v>0</v>
      </c>
      <c r="T128" s="144">
        <f>S128*H128</f>
        <v>0</v>
      </c>
      <c r="AR128" s="145" t="s">
        <v>149</v>
      </c>
      <c r="AT128" s="145" t="s">
        <v>145</v>
      </c>
      <c r="AU128" s="145" t="s">
        <v>88</v>
      </c>
      <c r="AY128" s="16" t="s">
        <v>142</v>
      </c>
      <c r="BE128" s="146">
        <f>IF(N128="základní",J128,0)</f>
        <v>0</v>
      </c>
      <c r="BF128" s="146">
        <f>IF(N128="snížená",J128,0)</f>
        <v>0</v>
      </c>
      <c r="BG128" s="146">
        <f>IF(N128="zákl. přenesená",J128,0)</f>
        <v>0</v>
      </c>
      <c r="BH128" s="146">
        <f>IF(N128="sníž. přenesená",J128,0)</f>
        <v>0</v>
      </c>
      <c r="BI128" s="146">
        <f>IF(N128="nulová",J128,0)</f>
        <v>0</v>
      </c>
      <c r="BJ128" s="16" t="s">
        <v>86</v>
      </c>
      <c r="BK128" s="146">
        <f>ROUND(I128*H128,2)</f>
        <v>0</v>
      </c>
      <c r="BL128" s="16" t="s">
        <v>149</v>
      </c>
      <c r="BM128" s="145" t="s">
        <v>160</v>
      </c>
    </row>
    <row r="129" spans="2:65" s="11" customFormat="1" ht="22.9" customHeight="1">
      <c r="B129" s="120"/>
      <c r="D129" s="121" t="s">
        <v>77</v>
      </c>
      <c r="E129" s="130" t="s">
        <v>161</v>
      </c>
      <c r="F129" s="130" t="s">
        <v>162</v>
      </c>
      <c r="I129" s="123"/>
      <c r="J129" s="131">
        <f>BK129</f>
        <v>0</v>
      </c>
      <c r="L129" s="120"/>
      <c r="M129" s="125"/>
      <c r="P129" s="126">
        <f>SUM(P130:P132)</f>
        <v>0</v>
      </c>
      <c r="R129" s="126">
        <f>SUM(R130:R132)</f>
        <v>0</v>
      </c>
      <c r="T129" s="127">
        <f>SUM(T130:T132)</f>
        <v>0</v>
      </c>
      <c r="AR129" s="121" t="s">
        <v>163</v>
      </c>
      <c r="AT129" s="128" t="s">
        <v>77</v>
      </c>
      <c r="AU129" s="128" t="s">
        <v>86</v>
      </c>
      <c r="AY129" s="121" t="s">
        <v>142</v>
      </c>
      <c r="BK129" s="129">
        <f>SUM(BK130:BK132)</f>
        <v>0</v>
      </c>
    </row>
    <row r="130" spans="2:65" s="1" customFormat="1" ht="16.5" customHeight="1">
      <c r="B130" s="132"/>
      <c r="C130" s="133" t="s">
        <v>164</v>
      </c>
      <c r="D130" s="133" t="s">
        <v>145</v>
      </c>
      <c r="E130" s="134" t="s">
        <v>165</v>
      </c>
      <c r="F130" s="135" t="s">
        <v>166</v>
      </c>
      <c r="G130" s="136" t="s">
        <v>167</v>
      </c>
      <c r="H130" s="151"/>
      <c r="I130" s="138"/>
      <c r="J130" s="139">
        <f>ROUND(I130*H130,2)</f>
        <v>0</v>
      </c>
      <c r="K130" s="140"/>
      <c r="L130" s="31"/>
      <c r="M130" s="141" t="s">
        <v>1</v>
      </c>
      <c r="N130" s="142" t="s">
        <v>43</v>
      </c>
      <c r="P130" s="143">
        <f>O130*H130</f>
        <v>0</v>
      </c>
      <c r="Q130" s="143">
        <v>0</v>
      </c>
      <c r="R130" s="143">
        <f>Q130*H130</f>
        <v>0</v>
      </c>
      <c r="S130" s="143">
        <v>0</v>
      </c>
      <c r="T130" s="144">
        <f>S130*H130</f>
        <v>0</v>
      </c>
      <c r="AR130" s="145" t="s">
        <v>164</v>
      </c>
      <c r="AT130" s="145" t="s">
        <v>145</v>
      </c>
      <c r="AU130" s="145" t="s">
        <v>88</v>
      </c>
      <c r="AY130" s="16" t="s">
        <v>142</v>
      </c>
      <c r="BE130" s="146">
        <f>IF(N130="základní",J130,0)</f>
        <v>0</v>
      </c>
      <c r="BF130" s="146">
        <f>IF(N130="snížená",J130,0)</f>
        <v>0</v>
      </c>
      <c r="BG130" s="146">
        <f>IF(N130="zákl. přenesená",J130,0)</f>
        <v>0</v>
      </c>
      <c r="BH130" s="146">
        <f>IF(N130="sníž. přenesená",J130,0)</f>
        <v>0</v>
      </c>
      <c r="BI130" s="146">
        <f>IF(N130="nulová",J130,0)</f>
        <v>0</v>
      </c>
      <c r="BJ130" s="16" t="s">
        <v>86</v>
      </c>
      <c r="BK130" s="146">
        <f>ROUND(I130*H130,2)</f>
        <v>0</v>
      </c>
      <c r="BL130" s="16" t="s">
        <v>164</v>
      </c>
      <c r="BM130" s="145" t="s">
        <v>168</v>
      </c>
    </row>
    <row r="131" spans="2:65" s="1" customFormat="1" ht="126.75">
      <c r="B131" s="31"/>
      <c r="D131" s="147" t="s">
        <v>151</v>
      </c>
      <c r="F131" s="148" t="s">
        <v>169</v>
      </c>
      <c r="I131" s="149"/>
      <c r="L131" s="31"/>
      <c r="M131" s="150"/>
      <c r="T131" s="55"/>
      <c r="AT131" s="16" t="s">
        <v>151</v>
      </c>
      <c r="AU131" s="16" t="s">
        <v>88</v>
      </c>
    </row>
    <row r="132" spans="2:65" s="1" customFormat="1" ht="16.5" customHeight="1">
      <c r="B132" s="132"/>
      <c r="C132" s="133" t="s">
        <v>163</v>
      </c>
      <c r="D132" s="133" t="s">
        <v>145</v>
      </c>
      <c r="E132" s="134" t="s">
        <v>170</v>
      </c>
      <c r="F132" s="135" t="s">
        <v>171</v>
      </c>
      <c r="G132" s="136" t="s">
        <v>148</v>
      </c>
      <c r="H132" s="137">
        <v>1</v>
      </c>
      <c r="I132" s="138"/>
      <c r="J132" s="139">
        <f>ROUND(I132*H132,2)</f>
        <v>0</v>
      </c>
      <c r="K132" s="140"/>
      <c r="L132" s="31"/>
      <c r="M132" s="141" t="s">
        <v>1</v>
      </c>
      <c r="N132" s="142" t="s">
        <v>43</v>
      </c>
      <c r="P132" s="143">
        <f>O132*H132</f>
        <v>0</v>
      </c>
      <c r="Q132" s="143">
        <v>0</v>
      </c>
      <c r="R132" s="143">
        <f>Q132*H132</f>
        <v>0</v>
      </c>
      <c r="S132" s="143">
        <v>0</v>
      </c>
      <c r="T132" s="144">
        <f>S132*H132</f>
        <v>0</v>
      </c>
      <c r="AR132" s="145" t="s">
        <v>149</v>
      </c>
      <c r="AT132" s="145" t="s">
        <v>145</v>
      </c>
      <c r="AU132" s="145" t="s">
        <v>88</v>
      </c>
      <c r="AY132" s="16" t="s">
        <v>142</v>
      </c>
      <c r="BE132" s="146">
        <f>IF(N132="základní",J132,0)</f>
        <v>0</v>
      </c>
      <c r="BF132" s="146">
        <f>IF(N132="snížená",J132,0)</f>
        <v>0</v>
      </c>
      <c r="BG132" s="146">
        <f>IF(N132="zákl. přenesená",J132,0)</f>
        <v>0</v>
      </c>
      <c r="BH132" s="146">
        <f>IF(N132="sníž. přenesená",J132,0)</f>
        <v>0</v>
      </c>
      <c r="BI132" s="146">
        <f>IF(N132="nulová",J132,0)</f>
        <v>0</v>
      </c>
      <c r="BJ132" s="16" t="s">
        <v>86</v>
      </c>
      <c r="BK132" s="146">
        <f>ROUND(I132*H132,2)</f>
        <v>0</v>
      </c>
      <c r="BL132" s="16" t="s">
        <v>149</v>
      </c>
      <c r="BM132" s="145" t="s">
        <v>172</v>
      </c>
    </row>
    <row r="133" spans="2:65" s="11" customFormat="1" ht="22.9" customHeight="1">
      <c r="B133" s="120"/>
      <c r="D133" s="121" t="s">
        <v>77</v>
      </c>
      <c r="E133" s="130" t="s">
        <v>173</v>
      </c>
      <c r="F133" s="130" t="s">
        <v>174</v>
      </c>
      <c r="I133" s="123"/>
      <c r="J133" s="131">
        <f>BK133</f>
        <v>0</v>
      </c>
      <c r="L133" s="120"/>
      <c r="M133" s="125"/>
      <c r="P133" s="126">
        <f>P134</f>
        <v>0</v>
      </c>
      <c r="R133" s="126">
        <f>R134</f>
        <v>0</v>
      </c>
      <c r="T133" s="127">
        <f>T134</f>
        <v>0</v>
      </c>
      <c r="AR133" s="121" t="s">
        <v>163</v>
      </c>
      <c r="AT133" s="128" t="s">
        <v>77</v>
      </c>
      <c r="AU133" s="128" t="s">
        <v>86</v>
      </c>
      <c r="AY133" s="121" t="s">
        <v>142</v>
      </c>
      <c r="BK133" s="129">
        <f>BK134</f>
        <v>0</v>
      </c>
    </row>
    <row r="134" spans="2:65" s="1" customFormat="1" ht="21.75" customHeight="1">
      <c r="B134" s="132"/>
      <c r="C134" s="133" t="s">
        <v>175</v>
      </c>
      <c r="D134" s="133" t="s">
        <v>145</v>
      </c>
      <c r="E134" s="134" t="s">
        <v>176</v>
      </c>
      <c r="F134" s="135" t="s">
        <v>177</v>
      </c>
      <c r="G134" s="136" t="s">
        <v>167</v>
      </c>
      <c r="H134" s="151"/>
      <c r="I134" s="138"/>
      <c r="J134" s="139">
        <f>ROUND(I134*H134,2)</f>
        <v>0</v>
      </c>
      <c r="K134" s="140"/>
      <c r="L134" s="31"/>
      <c r="M134" s="141" t="s">
        <v>1</v>
      </c>
      <c r="N134" s="142" t="s">
        <v>43</v>
      </c>
      <c r="P134" s="143">
        <f>O134*H134</f>
        <v>0</v>
      </c>
      <c r="Q134" s="143">
        <v>0</v>
      </c>
      <c r="R134" s="143">
        <f>Q134*H134</f>
        <v>0</v>
      </c>
      <c r="S134" s="143">
        <v>0</v>
      </c>
      <c r="T134" s="144">
        <f>S134*H134</f>
        <v>0</v>
      </c>
      <c r="AR134" s="145" t="s">
        <v>149</v>
      </c>
      <c r="AT134" s="145" t="s">
        <v>145</v>
      </c>
      <c r="AU134" s="145" t="s">
        <v>88</v>
      </c>
      <c r="AY134" s="16" t="s">
        <v>142</v>
      </c>
      <c r="BE134" s="146">
        <f>IF(N134="základní",J134,0)</f>
        <v>0</v>
      </c>
      <c r="BF134" s="146">
        <f>IF(N134="snížená",J134,0)</f>
        <v>0</v>
      </c>
      <c r="BG134" s="146">
        <f>IF(N134="zákl. přenesená",J134,0)</f>
        <v>0</v>
      </c>
      <c r="BH134" s="146">
        <f>IF(N134="sníž. přenesená",J134,0)</f>
        <v>0</v>
      </c>
      <c r="BI134" s="146">
        <f>IF(N134="nulová",J134,0)</f>
        <v>0</v>
      </c>
      <c r="BJ134" s="16" t="s">
        <v>86</v>
      </c>
      <c r="BK134" s="146">
        <f>ROUND(I134*H134,2)</f>
        <v>0</v>
      </c>
      <c r="BL134" s="16" t="s">
        <v>149</v>
      </c>
      <c r="BM134" s="145" t="s">
        <v>178</v>
      </c>
    </row>
    <row r="135" spans="2:65" s="11" customFormat="1" ht="22.9" customHeight="1">
      <c r="B135" s="120"/>
      <c r="D135" s="121" t="s">
        <v>77</v>
      </c>
      <c r="E135" s="130" t="s">
        <v>179</v>
      </c>
      <c r="F135" s="130" t="s">
        <v>180</v>
      </c>
      <c r="I135" s="123"/>
      <c r="J135" s="131">
        <f>BK135</f>
        <v>0</v>
      </c>
      <c r="L135" s="120"/>
      <c r="M135" s="125"/>
      <c r="P135" s="126">
        <f>SUM(P136:P138)</f>
        <v>0</v>
      </c>
      <c r="R135" s="126">
        <f>SUM(R136:R138)</f>
        <v>0</v>
      </c>
      <c r="T135" s="127">
        <f>SUM(T136:T138)</f>
        <v>0</v>
      </c>
      <c r="AR135" s="121" t="s">
        <v>163</v>
      </c>
      <c r="AT135" s="128" t="s">
        <v>77</v>
      </c>
      <c r="AU135" s="128" t="s">
        <v>86</v>
      </c>
      <c r="AY135" s="121" t="s">
        <v>142</v>
      </c>
      <c r="BK135" s="129">
        <f>SUM(BK136:BK138)</f>
        <v>0</v>
      </c>
    </row>
    <row r="136" spans="2:65" s="1" customFormat="1" ht="33" customHeight="1">
      <c r="B136" s="132"/>
      <c r="C136" s="133" t="s">
        <v>181</v>
      </c>
      <c r="D136" s="133" t="s">
        <v>145</v>
      </c>
      <c r="E136" s="134" t="s">
        <v>182</v>
      </c>
      <c r="F136" s="135" t="s">
        <v>183</v>
      </c>
      <c r="G136" s="136" t="s">
        <v>148</v>
      </c>
      <c r="H136" s="137">
        <v>1</v>
      </c>
      <c r="I136" s="138"/>
      <c r="J136" s="139">
        <f>ROUND(I136*H136,2)</f>
        <v>0</v>
      </c>
      <c r="K136" s="140"/>
      <c r="L136" s="31"/>
      <c r="M136" s="141" t="s">
        <v>1</v>
      </c>
      <c r="N136" s="142" t="s">
        <v>43</v>
      </c>
      <c r="P136" s="143">
        <f>O136*H136</f>
        <v>0</v>
      </c>
      <c r="Q136" s="143">
        <v>0</v>
      </c>
      <c r="R136" s="143">
        <f>Q136*H136</f>
        <v>0</v>
      </c>
      <c r="S136" s="143">
        <v>0</v>
      </c>
      <c r="T136" s="144">
        <f>S136*H136</f>
        <v>0</v>
      </c>
      <c r="AR136" s="145" t="s">
        <v>164</v>
      </c>
      <c r="AT136" s="145" t="s">
        <v>145</v>
      </c>
      <c r="AU136" s="145" t="s">
        <v>88</v>
      </c>
      <c r="AY136" s="16" t="s">
        <v>142</v>
      </c>
      <c r="BE136" s="146">
        <f>IF(N136="základní",J136,0)</f>
        <v>0</v>
      </c>
      <c r="BF136" s="146">
        <f>IF(N136="snížená",J136,0)</f>
        <v>0</v>
      </c>
      <c r="BG136" s="146">
        <f>IF(N136="zákl. přenesená",J136,0)</f>
        <v>0</v>
      </c>
      <c r="BH136" s="146">
        <f>IF(N136="sníž. přenesená",J136,0)</f>
        <v>0</v>
      </c>
      <c r="BI136" s="146">
        <f>IF(N136="nulová",J136,0)</f>
        <v>0</v>
      </c>
      <c r="BJ136" s="16" t="s">
        <v>86</v>
      </c>
      <c r="BK136" s="146">
        <f>ROUND(I136*H136,2)</f>
        <v>0</v>
      </c>
      <c r="BL136" s="16" t="s">
        <v>164</v>
      </c>
      <c r="BM136" s="145" t="s">
        <v>184</v>
      </c>
    </row>
    <row r="137" spans="2:65" s="1" customFormat="1" ht="16.5" customHeight="1">
      <c r="B137" s="132"/>
      <c r="C137" s="133" t="s">
        <v>185</v>
      </c>
      <c r="D137" s="133" t="s">
        <v>145</v>
      </c>
      <c r="E137" s="134" t="s">
        <v>186</v>
      </c>
      <c r="F137" s="135" t="s">
        <v>187</v>
      </c>
      <c r="G137" s="136" t="s">
        <v>167</v>
      </c>
      <c r="H137" s="151"/>
      <c r="I137" s="138"/>
      <c r="J137" s="139">
        <f>ROUND(I137*H137,2)</f>
        <v>0</v>
      </c>
      <c r="K137" s="140"/>
      <c r="L137" s="31"/>
      <c r="M137" s="141" t="s">
        <v>1</v>
      </c>
      <c r="N137" s="142" t="s">
        <v>43</v>
      </c>
      <c r="P137" s="143">
        <f>O137*H137</f>
        <v>0</v>
      </c>
      <c r="Q137" s="143">
        <v>0</v>
      </c>
      <c r="R137" s="143">
        <f>Q137*H137</f>
        <v>0</v>
      </c>
      <c r="S137" s="143">
        <v>0</v>
      </c>
      <c r="T137" s="144">
        <f>S137*H137</f>
        <v>0</v>
      </c>
      <c r="AR137" s="145" t="s">
        <v>164</v>
      </c>
      <c r="AT137" s="145" t="s">
        <v>145</v>
      </c>
      <c r="AU137" s="145" t="s">
        <v>88</v>
      </c>
      <c r="AY137" s="16" t="s">
        <v>142</v>
      </c>
      <c r="BE137" s="146">
        <f>IF(N137="základní",J137,0)</f>
        <v>0</v>
      </c>
      <c r="BF137" s="146">
        <f>IF(N137="snížená",J137,0)</f>
        <v>0</v>
      </c>
      <c r="BG137" s="146">
        <f>IF(N137="zákl. přenesená",J137,0)</f>
        <v>0</v>
      </c>
      <c r="BH137" s="146">
        <f>IF(N137="sníž. přenesená",J137,0)</f>
        <v>0</v>
      </c>
      <c r="BI137" s="146">
        <f>IF(N137="nulová",J137,0)</f>
        <v>0</v>
      </c>
      <c r="BJ137" s="16" t="s">
        <v>86</v>
      </c>
      <c r="BK137" s="146">
        <f>ROUND(I137*H137,2)</f>
        <v>0</v>
      </c>
      <c r="BL137" s="16" t="s">
        <v>164</v>
      </c>
      <c r="BM137" s="145" t="s">
        <v>188</v>
      </c>
    </row>
    <row r="138" spans="2:65" s="1" customFormat="1" ht="16.5" customHeight="1">
      <c r="B138" s="132"/>
      <c r="C138" s="133" t="s">
        <v>189</v>
      </c>
      <c r="D138" s="133" t="s">
        <v>145</v>
      </c>
      <c r="E138" s="134" t="s">
        <v>190</v>
      </c>
      <c r="F138" s="135" t="s">
        <v>191</v>
      </c>
      <c r="G138" s="136" t="s">
        <v>167</v>
      </c>
      <c r="H138" s="151"/>
      <c r="I138" s="138"/>
      <c r="J138" s="139">
        <f>ROUND(I138*H138,2)</f>
        <v>0</v>
      </c>
      <c r="K138" s="140"/>
      <c r="L138" s="31"/>
      <c r="M138" s="152" t="s">
        <v>1</v>
      </c>
      <c r="N138" s="153" t="s">
        <v>43</v>
      </c>
      <c r="O138" s="154"/>
      <c r="P138" s="155">
        <f>O138*H138</f>
        <v>0</v>
      </c>
      <c r="Q138" s="155">
        <v>0</v>
      </c>
      <c r="R138" s="155">
        <f>Q138*H138</f>
        <v>0</v>
      </c>
      <c r="S138" s="155">
        <v>0</v>
      </c>
      <c r="T138" s="156">
        <f>S138*H138</f>
        <v>0</v>
      </c>
      <c r="AR138" s="145" t="s">
        <v>164</v>
      </c>
      <c r="AT138" s="145" t="s">
        <v>145</v>
      </c>
      <c r="AU138" s="145" t="s">
        <v>88</v>
      </c>
      <c r="AY138" s="16" t="s">
        <v>142</v>
      </c>
      <c r="BE138" s="146">
        <f>IF(N138="základní",J138,0)</f>
        <v>0</v>
      </c>
      <c r="BF138" s="146">
        <f>IF(N138="snížená",J138,0)</f>
        <v>0</v>
      </c>
      <c r="BG138" s="146">
        <f>IF(N138="zákl. přenesená",J138,0)</f>
        <v>0</v>
      </c>
      <c r="BH138" s="146">
        <f>IF(N138="sníž. přenesená",J138,0)</f>
        <v>0</v>
      </c>
      <c r="BI138" s="146">
        <f>IF(N138="nulová",J138,0)</f>
        <v>0</v>
      </c>
      <c r="BJ138" s="16" t="s">
        <v>86</v>
      </c>
      <c r="BK138" s="146">
        <f>ROUND(I138*H138,2)</f>
        <v>0</v>
      </c>
      <c r="BL138" s="16" t="s">
        <v>164</v>
      </c>
      <c r="BM138" s="145" t="s">
        <v>192</v>
      </c>
    </row>
    <row r="139" spans="2:65" s="1" customFormat="1" ht="6.95" customHeight="1">
      <c r="B139" s="43"/>
      <c r="C139" s="44"/>
      <c r="D139" s="44"/>
      <c r="E139" s="44"/>
      <c r="F139" s="44"/>
      <c r="G139" s="44"/>
      <c r="H139" s="44"/>
      <c r="I139" s="44"/>
      <c r="J139" s="44"/>
      <c r="K139" s="44"/>
      <c r="L139" s="31"/>
    </row>
  </sheetData>
  <autoFilter ref="C120:K138" xr:uid="{00000000-0009-0000-0000-000001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51"/>
  <sheetViews>
    <sheetView showGridLines="0" workbookViewId="0">
      <selection activeCell="F13" sqref="F13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29" t="s">
        <v>5</v>
      </c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6" t="s">
        <v>91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88</v>
      </c>
    </row>
    <row r="4" spans="2:46" ht="24.95" customHeight="1">
      <c r="B4" s="19"/>
      <c r="D4" s="20" t="s">
        <v>113</v>
      </c>
      <c r="L4" s="19"/>
      <c r="M4" s="87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30" t="str">
        <f>'Rekapitulace stavby'!K6</f>
        <v>Sportoviště Zátišská-1.Etapa Rekonstrukce</v>
      </c>
      <c r="F7" s="231"/>
      <c r="G7" s="231"/>
      <c r="H7" s="231"/>
      <c r="L7" s="19"/>
    </row>
    <row r="8" spans="2:46" s="1" customFormat="1" ht="12" customHeight="1">
      <c r="B8" s="31"/>
      <c r="D8" s="26" t="s">
        <v>114</v>
      </c>
      <c r="L8" s="31"/>
    </row>
    <row r="9" spans="2:46" s="1" customFormat="1" ht="16.5" customHeight="1">
      <c r="B9" s="31"/>
      <c r="E9" s="191" t="s">
        <v>193</v>
      </c>
      <c r="F9" s="232"/>
      <c r="G9" s="232"/>
      <c r="H9" s="232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947</v>
      </c>
      <c r="I12" s="26" t="s">
        <v>21</v>
      </c>
      <c r="J12" s="51" t="str">
        <f>'Rekapitulace stavby'!AN8</f>
        <v>6. 5. 2025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23</v>
      </c>
      <c r="I14" s="26" t="s">
        <v>24</v>
      </c>
      <c r="J14" s="24" t="s">
        <v>25</v>
      </c>
      <c r="L14" s="31"/>
    </row>
    <row r="15" spans="2:46" s="1" customFormat="1" ht="18" customHeight="1">
      <c r="B15" s="31"/>
      <c r="E15" s="24" t="s">
        <v>26</v>
      </c>
      <c r="I15" s="26" t="s">
        <v>27</v>
      </c>
      <c r="J15" s="24" t="s">
        <v>1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28</v>
      </c>
      <c r="I17" s="26" t="s">
        <v>24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33" t="str">
        <f>'Rekapitulace stavby'!E14</f>
        <v>Vyplň údaj</v>
      </c>
      <c r="F18" s="213"/>
      <c r="G18" s="213"/>
      <c r="H18" s="213"/>
      <c r="I18" s="26" t="s">
        <v>27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30</v>
      </c>
      <c r="I20" s="26" t="s">
        <v>24</v>
      </c>
      <c r="J20" s="24" t="s">
        <v>31</v>
      </c>
      <c r="L20" s="31"/>
    </row>
    <row r="21" spans="2:12" s="1" customFormat="1" ht="18" customHeight="1">
      <c r="B21" s="31"/>
      <c r="E21" s="24" t="s">
        <v>32</v>
      </c>
      <c r="I21" s="26" t="s">
        <v>27</v>
      </c>
      <c r="J21" s="24" t="s">
        <v>1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34</v>
      </c>
      <c r="I23" s="26" t="s">
        <v>24</v>
      </c>
      <c r="J23" s="24" t="s">
        <v>1</v>
      </c>
      <c r="L23" s="31"/>
    </row>
    <row r="24" spans="2:12" s="1" customFormat="1" ht="18" customHeight="1">
      <c r="B24" s="31"/>
      <c r="E24" s="24" t="s">
        <v>35</v>
      </c>
      <c r="I24" s="26" t="s">
        <v>27</v>
      </c>
      <c r="J24" s="24" t="s">
        <v>1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36</v>
      </c>
      <c r="L26" s="31"/>
    </row>
    <row r="27" spans="2:12" s="7" customFormat="1" ht="16.5" customHeight="1">
      <c r="B27" s="88"/>
      <c r="E27" s="218" t="s">
        <v>1</v>
      </c>
      <c r="F27" s="218"/>
      <c r="G27" s="218"/>
      <c r="H27" s="218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38</v>
      </c>
      <c r="J30" s="65">
        <f>ROUND(J120,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40</v>
      </c>
      <c r="I32" s="34" t="s">
        <v>39</v>
      </c>
      <c r="J32" s="34" t="s">
        <v>41</v>
      </c>
      <c r="L32" s="31"/>
    </row>
    <row r="33" spans="2:12" s="1" customFormat="1" ht="14.45" customHeight="1">
      <c r="B33" s="31"/>
      <c r="D33" s="54" t="s">
        <v>42</v>
      </c>
      <c r="E33" s="26" t="s">
        <v>43</v>
      </c>
      <c r="F33" s="90">
        <f>ROUND((SUM(BE120:BE150)),  2)</f>
        <v>0</v>
      </c>
      <c r="I33" s="91">
        <v>0.21</v>
      </c>
      <c r="J33" s="90">
        <f>ROUND(((SUM(BE120:BE150))*I33),  2)</f>
        <v>0</v>
      </c>
      <c r="L33" s="31"/>
    </row>
    <row r="34" spans="2:12" s="1" customFormat="1" ht="14.45" customHeight="1">
      <c r="B34" s="31"/>
      <c r="E34" s="26" t="s">
        <v>44</v>
      </c>
      <c r="F34" s="90">
        <f>ROUND((SUM(BF120:BF150)),  2)</f>
        <v>0</v>
      </c>
      <c r="I34" s="91">
        <v>0.12</v>
      </c>
      <c r="J34" s="90">
        <f>ROUND(((SUM(BF120:BF150))*I34),  2)</f>
        <v>0</v>
      </c>
      <c r="L34" s="31"/>
    </row>
    <row r="35" spans="2:12" s="1" customFormat="1" ht="14.45" hidden="1" customHeight="1">
      <c r="B35" s="31"/>
      <c r="E35" s="26" t="s">
        <v>45</v>
      </c>
      <c r="F35" s="90">
        <f>ROUND((SUM(BG120:BG150)),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46</v>
      </c>
      <c r="F36" s="90">
        <f>ROUND((SUM(BH120:BH150)),  2)</f>
        <v>0</v>
      </c>
      <c r="I36" s="91">
        <v>0.12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47</v>
      </c>
      <c r="F37" s="90">
        <f>ROUND((SUM(BI120:BI150)),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48</v>
      </c>
      <c r="E39" s="56"/>
      <c r="F39" s="56"/>
      <c r="G39" s="94" t="s">
        <v>49</v>
      </c>
      <c r="H39" s="95" t="s">
        <v>50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51</v>
      </c>
      <c r="E50" s="41"/>
      <c r="F50" s="41"/>
      <c r="G50" s="40" t="s">
        <v>52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53</v>
      </c>
      <c r="E61" s="33"/>
      <c r="F61" s="98" t="s">
        <v>54</v>
      </c>
      <c r="G61" s="42" t="s">
        <v>53</v>
      </c>
      <c r="H61" s="33"/>
      <c r="I61" s="33"/>
      <c r="J61" s="99" t="s">
        <v>54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55</v>
      </c>
      <c r="E65" s="41"/>
      <c r="F65" s="41"/>
      <c r="G65" s="40" t="s">
        <v>56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53</v>
      </c>
      <c r="E76" s="33"/>
      <c r="F76" s="98" t="s">
        <v>54</v>
      </c>
      <c r="G76" s="42" t="s">
        <v>53</v>
      </c>
      <c r="H76" s="33"/>
      <c r="I76" s="33"/>
      <c r="J76" s="99" t="s">
        <v>54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117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30" t="str">
        <f>E7</f>
        <v>Sportoviště Zátišská-1.Etapa Rekonstrukce</v>
      </c>
      <c r="F85" s="231"/>
      <c r="G85" s="231"/>
      <c r="H85" s="231"/>
      <c r="L85" s="31"/>
    </row>
    <row r="86" spans="2:47" s="1" customFormat="1" ht="12" customHeight="1">
      <c r="B86" s="31"/>
      <c r="C86" s="26" t="s">
        <v>114</v>
      </c>
      <c r="L86" s="31"/>
    </row>
    <row r="87" spans="2:47" s="1" customFormat="1" ht="16.5" customHeight="1">
      <c r="B87" s="31"/>
      <c r="E87" s="191" t="str">
        <f>E9</f>
        <v>001 - Přípravné bourací práce a odstranění mobiliáře</v>
      </c>
      <c r="F87" s="232"/>
      <c r="G87" s="232"/>
      <c r="H87" s="232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>Parc. č. 4045/2 a 4054/15 v k.ú. Modřany, Praha 12</v>
      </c>
      <c r="I89" s="26" t="s">
        <v>21</v>
      </c>
      <c r="J89" s="51" t="str">
        <f>IF(J12="","",J12)</f>
        <v>6. 5. 2025</v>
      </c>
      <c r="L89" s="31"/>
    </row>
    <row r="90" spans="2:47" s="1" customFormat="1" ht="6.95" customHeight="1">
      <c r="B90" s="31"/>
      <c r="L90" s="31"/>
    </row>
    <row r="91" spans="2:47" s="1" customFormat="1" ht="40.15" customHeight="1">
      <c r="B91" s="31"/>
      <c r="C91" s="26" t="s">
        <v>23</v>
      </c>
      <c r="F91" s="24" t="str">
        <f>E15</f>
        <v>MČ Praha 12, Generála Šišky 2375/6,Praha 4,Modřany</v>
      </c>
      <c r="I91" s="26" t="s">
        <v>30</v>
      </c>
      <c r="J91" s="29" t="str">
        <f>E21</f>
        <v>Ing.arch. Jan Mudra,Holoubkov 81,338 01 Holoubkov</v>
      </c>
      <c r="L91" s="31"/>
    </row>
    <row r="92" spans="2:47" s="1" customFormat="1" ht="15.2" customHeight="1">
      <c r="B92" s="31"/>
      <c r="C92" s="26" t="s">
        <v>28</v>
      </c>
      <c r="F92" s="24" t="str">
        <f>IF(E18="","",E18)</f>
        <v>Vyplň údaj</v>
      </c>
      <c r="I92" s="26" t="s">
        <v>34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118</v>
      </c>
      <c r="D94" s="92"/>
      <c r="E94" s="92"/>
      <c r="F94" s="92"/>
      <c r="G94" s="92"/>
      <c r="H94" s="92"/>
      <c r="I94" s="92"/>
      <c r="J94" s="101" t="s">
        <v>119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120</v>
      </c>
      <c r="J96" s="65">
        <f>J120</f>
        <v>0</v>
      </c>
      <c r="L96" s="31"/>
      <c r="AU96" s="16" t="s">
        <v>121</v>
      </c>
    </row>
    <row r="97" spans="2:12" s="8" customFormat="1" ht="24.95" customHeight="1">
      <c r="B97" s="103"/>
      <c r="D97" s="104" t="s">
        <v>194</v>
      </c>
      <c r="E97" s="105"/>
      <c r="F97" s="105"/>
      <c r="G97" s="105"/>
      <c r="H97" s="105"/>
      <c r="I97" s="105"/>
      <c r="J97" s="106">
        <f>J121</f>
        <v>0</v>
      </c>
      <c r="L97" s="103"/>
    </row>
    <row r="98" spans="2:12" s="9" customFormat="1" ht="19.899999999999999" customHeight="1">
      <c r="B98" s="107"/>
      <c r="D98" s="108" t="s">
        <v>195</v>
      </c>
      <c r="E98" s="109"/>
      <c r="F98" s="109"/>
      <c r="G98" s="109"/>
      <c r="H98" s="109"/>
      <c r="I98" s="109"/>
      <c r="J98" s="110">
        <f>J122</f>
        <v>0</v>
      </c>
      <c r="L98" s="107"/>
    </row>
    <row r="99" spans="2:12" s="9" customFormat="1" ht="19.899999999999999" customHeight="1">
      <c r="B99" s="107"/>
      <c r="D99" s="108" t="s">
        <v>196</v>
      </c>
      <c r="E99" s="109"/>
      <c r="F99" s="109"/>
      <c r="G99" s="109"/>
      <c r="H99" s="109"/>
      <c r="I99" s="109"/>
      <c r="J99" s="110">
        <f>J125</f>
        <v>0</v>
      </c>
      <c r="L99" s="107"/>
    </row>
    <row r="100" spans="2:12" s="9" customFormat="1" ht="19.899999999999999" customHeight="1">
      <c r="B100" s="107"/>
      <c r="D100" s="108" t="s">
        <v>197</v>
      </c>
      <c r="E100" s="109"/>
      <c r="F100" s="109"/>
      <c r="G100" s="109"/>
      <c r="H100" s="109"/>
      <c r="I100" s="109"/>
      <c r="J100" s="110">
        <f>J142</f>
        <v>0</v>
      </c>
      <c r="L100" s="107"/>
    </row>
    <row r="101" spans="2:12" s="1" customFormat="1" ht="21.75" customHeight="1">
      <c r="B101" s="31"/>
      <c r="L101" s="31"/>
    </row>
    <row r="102" spans="2:12" s="1" customFormat="1" ht="6.95" customHeight="1">
      <c r="B102" s="43"/>
      <c r="C102" s="44"/>
      <c r="D102" s="44"/>
      <c r="E102" s="44"/>
      <c r="F102" s="44"/>
      <c r="G102" s="44"/>
      <c r="H102" s="44"/>
      <c r="I102" s="44"/>
      <c r="J102" s="44"/>
      <c r="K102" s="44"/>
      <c r="L102" s="31"/>
    </row>
    <row r="106" spans="2:12" s="1" customFormat="1" ht="6.95" customHeight="1">
      <c r="B106" s="45"/>
      <c r="C106" s="46"/>
      <c r="D106" s="46"/>
      <c r="E106" s="46"/>
      <c r="F106" s="46"/>
      <c r="G106" s="46"/>
      <c r="H106" s="46"/>
      <c r="I106" s="46"/>
      <c r="J106" s="46"/>
      <c r="K106" s="46"/>
      <c r="L106" s="31"/>
    </row>
    <row r="107" spans="2:12" s="1" customFormat="1" ht="24.95" customHeight="1">
      <c r="B107" s="31"/>
      <c r="C107" s="20" t="s">
        <v>127</v>
      </c>
      <c r="L107" s="31"/>
    </row>
    <row r="108" spans="2:12" s="1" customFormat="1" ht="6.95" customHeight="1">
      <c r="B108" s="31"/>
      <c r="L108" s="31"/>
    </row>
    <row r="109" spans="2:12" s="1" customFormat="1" ht="12" customHeight="1">
      <c r="B109" s="31"/>
      <c r="C109" s="26" t="s">
        <v>16</v>
      </c>
      <c r="L109" s="31"/>
    </row>
    <row r="110" spans="2:12" s="1" customFormat="1" ht="16.5" customHeight="1">
      <c r="B110" s="31"/>
      <c r="E110" s="230" t="str">
        <f>E7</f>
        <v>Sportoviště Zátišská-1.Etapa Rekonstrukce</v>
      </c>
      <c r="F110" s="231"/>
      <c r="G110" s="231"/>
      <c r="H110" s="231"/>
      <c r="L110" s="31"/>
    </row>
    <row r="111" spans="2:12" s="1" customFormat="1" ht="12" customHeight="1">
      <c r="B111" s="31"/>
      <c r="C111" s="26" t="s">
        <v>114</v>
      </c>
      <c r="L111" s="31"/>
    </row>
    <row r="112" spans="2:12" s="1" customFormat="1" ht="16.5" customHeight="1">
      <c r="B112" s="31"/>
      <c r="E112" s="191" t="str">
        <f>E9</f>
        <v>001 - Přípravné bourací práce a odstranění mobiliáře</v>
      </c>
      <c r="F112" s="232"/>
      <c r="G112" s="232"/>
      <c r="H112" s="232"/>
      <c r="L112" s="31"/>
    </row>
    <row r="113" spans="2:65" s="1" customFormat="1" ht="6.95" customHeight="1">
      <c r="B113" s="31"/>
      <c r="L113" s="31"/>
    </row>
    <row r="114" spans="2:65" s="1" customFormat="1" ht="12" customHeight="1">
      <c r="B114" s="31"/>
      <c r="C114" s="26" t="s">
        <v>20</v>
      </c>
      <c r="F114" s="24" t="str">
        <f>F12</f>
        <v>Parc. č. 4045/2 a 4054/15 v k.ú. Modřany, Praha 12</v>
      </c>
      <c r="I114" s="26" t="s">
        <v>21</v>
      </c>
      <c r="J114" s="51" t="str">
        <f>IF(J12="","",J12)</f>
        <v>6. 5. 2025</v>
      </c>
      <c r="L114" s="31"/>
    </row>
    <row r="115" spans="2:65" s="1" customFormat="1" ht="6.95" customHeight="1">
      <c r="B115" s="31"/>
      <c r="L115" s="31"/>
    </row>
    <row r="116" spans="2:65" s="1" customFormat="1" ht="40.15" customHeight="1">
      <c r="B116" s="31"/>
      <c r="C116" s="26" t="s">
        <v>23</v>
      </c>
      <c r="F116" s="24" t="str">
        <f>E15</f>
        <v>MČ Praha 12, Generála Šišky 2375/6,Praha 4,Modřany</v>
      </c>
      <c r="I116" s="26" t="s">
        <v>30</v>
      </c>
      <c r="J116" s="29" t="str">
        <f>E21</f>
        <v>Ing.arch. Jan Mudra,Holoubkov 81,338 01 Holoubkov</v>
      </c>
      <c r="L116" s="31"/>
    </row>
    <row r="117" spans="2:65" s="1" customFormat="1" ht="15.2" customHeight="1">
      <c r="B117" s="31"/>
      <c r="C117" s="26" t="s">
        <v>28</v>
      </c>
      <c r="F117" s="24" t="str">
        <f>IF(E18="","",E18)</f>
        <v>Vyplň údaj</v>
      </c>
      <c r="I117" s="26" t="s">
        <v>34</v>
      </c>
      <c r="J117" s="29" t="str">
        <f>E24</f>
        <v xml:space="preserve"> </v>
      </c>
      <c r="L117" s="31"/>
    </row>
    <row r="118" spans="2:65" s="1" customFormat="1" ht="10.35" customHeight="1">
      <c r="B118" s="31"/>
      <c r="L118" s="31"/>
    </row>
    <row r="119" spans="2:65" s="10" customFormat="1" ht="29.25" customHeight="1">
      <c r="B119" s="111"/>
      <c r="C119" s="112" t="s">
        <v>128</v>
      </c>
      <c r="D119" s="113" t="s">
        <v>63</v>
      </c>
      <c r="E119" s="113" t="s">
        <v>59</v>
      </c>
      <c r="F119" s="113" t="s">
        <v>60</v>
      </c>
      <c r="G119" s="113" t="s">
        <v>129</v>
      </c>
      <c r="H119" s="113" t="s">
        <v>130</v>
      </c>
      <c r="I119" s="113" t="s">
        <v>131</v>
      </c>
      <c r="J119" s="114" t="s">
        <v>119</v>
      </c>
      <c r="K119" s="115" t="s">
        <v>132</v>
      </c>
      <c r="L119" s="111"/>
      <c r="M119" s="58" t="s">
        <v>1</v>
      </c>
      <c r="N119" s="59" t="s">
        <v>42</v>
      </c>
      <c r="O119" s="59" t="s">
        <v>133</v>
      </c>
      <c r="P119" s="59" t="s">
        <v>134</v>
      </c>
      <c r="Q119" s="59" t="s">
        <v>135</v>
      </c>
      <c r="R119" s="59" t="s">
        <v>136</v>
      </c>
      <c r="S119" s="59" t="s">
        <v>137</v>
      </c>
      <c r="T119" s="60" t="s">
        <v>138</v>
      </c>
    </row>
    <row r="120" spans="2:65" s="1" customFormat="1" ht="22.9" customHeight="1">
      <c r="B120" s="31"/>
      <c r="C120" s="63" t="s">
        <v>139</v>
      </c>
      <c r="J120" s="116">
        <f>BK120</f>
        <v>0</v>
      </c>
      <c r="L120" s="31"/>
      <c r="M120" s="61"/>
      <c r="N120" s="52"/>
      <c r="O120" s="52"/>
      <c r="P120" s="117">
        <f>P121</f>
        <v>0</v>
      </c>
      <c r="Q120" s="52"/>
      <c r="R120" s="117">
        <f>R121</f>
        <v>0</v>
      </c>
      <c r="S120" s="52"/>
      <c r="T120" s="118">
        <f>T121</f>
        <v>43.698802999999998</v>
      </c>
      <c r="AT120" s="16" t="s">
        <v>77</v>
      </c>
      <c r="AU120" s="16" t="s">
        <v>121</v>
      </c>
      <c r="BK120" s="119">
        <f>BK121</f>
        <v>0</v>
      </c>
    </row>
    <row r="121" spans="2:65" s="11" customFormat="1" ht="25.9" customHeight="1">
      <c r="B121" s="120"/>
      <c r="D121" s="121" t="s">
        <v>77</v>
      </c>
      <c r="E121" s="122" t="s">
        <v>198</v>
      </c>
      <c r="F121" s="122" t="s">
        <v>199</v>
      </c>
      <c r="I121" s="123"/>
      <c r="J121" s="124">
        <f>BK121</f>
        <v>0</v>
      </c>
      <c r="L121" s="120"/>
      <c r="M121" s="125"/>
      <c r="P121" s="126">
        <f>P122+P125+P142</f>
        <v>0</v>
      </c>
      <c r="R121" s="126">
        <f>R122+R125+R142</f>
        <v>0</v>
      </c>
      <c r="T121" s="127">
        <f>T122+T125+T142</f>
        <v>43.698802999999998</v>
      </c>
      <c r="AR121" s="121" t="s">
        <v>86</v>
      </c>
      <c r="AT121" s="128" t="s">
        <v>77</v>
      </c>
      <c r="AU121" s="128" t="s">
        <v>78</v>
      </c>
      <c r="AY121" s="121" t="s">
        <v>142</v>
      </c>
      <c r="BK121" s="129">
        <f>BK122+BK125+BK142</f>
        <v>0</v>
      </c>
    </row>
    <row r="122" spans="2:65" s="11" customFormat="1" ht="22.9" customHeight="1">
      <c r="B122" s="120"/>
      <c r="D122" s="121" t="s">
        <v>77</v>
      </c>
      <c r="E122" s="130" t="s">
        <v>86</v>
      </c>
      <c r="F122" s="130" t="s">
        <v>200</v>
      </c>
      <c r="I122" s="123"/>
      <c r="J122" s="131">
        <f>BK122</f>
        <v>0</v>
      </c>
      <c r="L122" s="120"/>
      <c r="M122" s="125"/>
      <c r="P122" s="126">
        <f>SUM(P123:P124)</f>
        <v>0</v>
      </c>
      <c r="R122" s="126">
        <f>SUM(R123:R124)</f>
        <v>0</v>
      </c>
      <c r="T122" s="127">
        <f>SUM(T123:T124)</f>
        <v>29.793524999999995</v>
      </c>
      <c r="AR122" s="121" t="s">
        <v>86</v>
      </c>
      <c r="AT122" s="128" t="s">
        <v>77</v>
      </c>
      <c r="AU122" s="128" t="s">
        <v>86</v>
      </c>
      <c r="AY122" s="121" t="s">
        <v>142</v>
      </c>
      <c r="BK122" s="129">
        <f>SUM(BK123:BK124)</f>
        <v>0</v>
      </c>
    </row>
    <row r="123" spans="2:65" s="1" customFormat="1" ht="24.2" customHeight="1">
      <c r="B123" s="132"/>
      <c r="C123" s="133" t="s">
        <v>86</v>
      </c>
      <c r="D123" s="133" t="s">
        <v>145</v>
      </c>
      <c r="E123" s="134" t="s">
        <v>201</v>
      </c>
      <c r="F123" s="135" t="s">
        <v>202</v>
      </c>
      <c r="G123" s="136" t="s">
        <v>203</v>
      </c>
      <c r="H123" s="137">
        <v>61.348999999999997</v>
      </c>
      <c r="I123" s="138"/>
      <c r="J123" s="139">
        <f>ROUND(I123*H123,2)</f>
        <v>0</v>
      </c>
      <c r="K123" s="140"/>
      <c r="L123" s="31"/>
      <c r="M123" s="141" t="s">
        <v>1</v>
      </c>
      <c r="N123" s="142" t="s">
        <v>43</v>
      </c>
      <c r="P123" s="143">
        <f>O123*H123</f>
        <v>0</v>
      </c>
      <c r="Q123" s="143">
        <v>0</v>
      </c>
      <c r="R123" s="143">
        <f>Q123*H123</f>
        <v>0</v>
      </c>
      <c r="S123" s="143">
        <v>0.22500000000000001</v>
      </c>
      <c r="T123" s="144">
        <f>S123*H123</f>
        <v>13.803524999999999</v>
      </c>
      <c r="AR123" s="145" t="s">
        <v>164</v>
      </c>
      <c r="AT123" s="145" t="s">
        <v>145</v>
      </c>
      <c r="AU123" s="145" t="s">
        <v>88</v>
      </c>
      <c r="AY123" s="16" t="s">
        <v>142</v>
      </c>
      <c r="BE123" s="146">
        <f>IF(N123="základní",J123,0)</f>
        <v>0</v>
      </c>
      <c r="BF123" s="146">
        <f>IF(N123="snížená",J123,0)</f>
        <v>0</v>
      </c>
      <c r="BG123" s="146">
        <f>IF(N123="zákl. přenesená",J123,0)</f>
        <v>0</v>
      </c>
      <c r="BH123" s="146">
        <f>IF(N123="sníž. přenesená",J123,0)</f>
        <v>0</v>
      </c>
      <c r="BI123" s="146">
        <f>IF(N123="nulová",J123,0)</f>
        <v>0</v>
      </c>
      <c r="BJ123" s="16" t="s">
        <v>86</v>
      </c>
      <c r="BK123" s="146">
        <f>ROUND(I123*H123,2)</f>
        <v>0</v>
      </c>
      <c r="BL123" s="16" t="s">
        <v>164</v>
      </c>
      <c r="BM123" s="145" t="s">
        <v>204</v>
      </c>
    </row>
    <row r="124" spans="2:65" s="1" customFormat="1" ht="16.5" customHeight="1">
      <c r="B124" s="132"/>
      <c r="C124" s="133" t="s">
        <v>88</v>
      </c>
      <c r="D124" s="133" t="s">
        <v>145</v>
      </c>
      <c r="E124" s="134" t="s">
        <v>205</v>
      </c>
      <c r="F124" s="135" t="s">
        <v>206</v>
      </c>
      <c r="G124" s="136" t="s">
        <v>207</v>
      </c>
      <c r="H124" s="137">
        <v>78</v>
      </c>
      <c r="I124" s="138"/>
      <c r="J124" s="139">
        <f>ROUND(I124*H124,2)</f>
        <v>0</v>
      </c>
      <c r="K124" s="140"/>
      <c r="L124" s="31"/>
      <c r="M124" s="141" t="s">
        <v>1</v>
      </c>
      <c r="N124" s="142" t="s">
        <v>43</v>
      </c>
      <c r="P124" s="143">
        <f>O124*H124</f>
        <v>0</v>
      </c>
      <c r="Q124" s="143">
        <v>0</v>
      </c>
      <c r="R124" s="143">
        <f>Q124*H124</f>
        <v>0</v>
      </c>
      <c r="S124" s="143">
        <v>0.20499999999999999</v>
      </c>
      <c r="T124" s="144">
        <f>S124*H124</f>
        <v>15.989999999999998</v>
      </c>
      <c r="AR124" s="145" t="s">
        <v>164</v>
      </c>
      <c r="AT124" s="145" t="s">
        <v>145</v>
      </c>
      <c r="AU124" s="145" t="s">
        <v>88</v>
      </c>
      <c r="AY124" s="16" t="s">
        <v>142</v>
      </c>
      <c r="BE124" s="146">
        <f>IF(N124="základní",J124,0)</f>
        <v>0</v>
      </c>
      <c r="BF124" s="146">
        <f>IF(N124="snížená",J124,0)</f>
        <v>0</v>
      </c>
      <c r="BG124" s="146">
        <f>IF(N124="zákl. přenesená",J124,0)</f>
        <v>0</v>
      </c>
      <c r="BH124" s="146">
        <f>IF(N124="sníž. přenesená",J124,0)</f>
        <v>0</v>
      </c>
      <c r="BI124" s="146">
        <f>IF(N124="nulová",J124,0)</f>
        <v>0</v>
      </c>
      <c r="BJ124" s="16" t="s">
        <v>86</v>
      </c>
      <c r="BK124" s="146">
        <f>ROUND(I124*H124,2)</f>
        <v>0</v>
      </c>
      <c r="BL124" s="16" t="s">
        <v>164</v>
      </c>
      <c r="BM124" s="145" t="s">
        <v>208</v>
      </c>
    </row>
    <row r="125" spans="2:65" s="11" customFormat="1" ht="22.9" customHeight="1">
      <c r="B125" s="120"/>
      <c r="D125" s="121" t="s">
        <v>77</v>
      </c>
      <c r="E125" s="130" t="s">
        <v>189</v>
      </c>
      <c r="F125" s="130" t="s">
        <v>209</v>
      </c>
      <c r="I125" s="123"/>
      <c r="J125" s="131">
        <f>BK125</f>
        <v>0</v>
      </c>
      <c r="L125" s="120"/>
      <c r="M125" s="125"/>
      <c r="P125" s="126">
        <f>SUM(P126:P141)</f>
        <v>0</v>
      </c>
      <c r="R125" s="126">
        <f>SUM(R126:R141)</f>
        <v>0</v>
      </c>
      <c r="T125" s="127">
        <f>SUM(T126:T141)</f>
        <v>13.905278000000001</v>
      </c>
      <c r="AR125" s="121" t="s">
        <v>86</v>
      </c>
      <c r="AT125" s="128" t="s">
        <v>77</v>
      </c>
      <c r="AU125" s="128" t="s">
        <v>86</v>
      </c>
      <c r="AY125" s="121" t="s">
        <v>142</v>
      </c>
      <c r="BK125" s="129">
        <f>SUM(BK126:BK141)</f>
        <v>0</v>
      </c>
    </row>
    <row r="126" spans="2:65" s="1" customFormat="1" ht="37.9" customHeight="1">
      <c r="B126" s="132"/>
      <c r="C126" s="133" t="s">
        <v>157</v>
      </c>
      <c r="D126" s="133" t="s">
        <v>145</v>
      </c>
      <c r="E126" s="134" t="s">
        <v>210</v>
      </c>
      <c r="F126" s="135" t="s">
        <v>211</v>
      </c>
      <c r="G126" s="136" t="s">
        <v>212</v>
      </c>
      <c r="H126" s="137">
        <v>1.75</v>
      </c>
      <c r="I126" s="138"/>
      <c r="J126" s="139">
        <f>ROUND(I126*H126,2)</f>
        <v>0</v>
      </c>
      <c r="K126" s="140"/>
      <c r="L126" s="31"/>
      <c r="M126" s="141" t="s">
        <v>1</v>
      </c>
      <c r="N126" s="142" t="s">
        <v>43</v>
      </c>
      <c r="P126" s="143">
        <f>O126*H126</f>
        <v>0</v>
      </c>
      <c r="Q126" s="143">
        <v>0</v>
      </c>
      <c r="R126" s="143">
        <f>Q126*H126</f>
        <v>0</v>
      </c>
      <c r="S126" s="143">
        <v>2.2999999999999998</v>
      </c>
      <c r="T126" s="144">
        <f>S126*H126</f>
        <v>4.0249999999999995</v>
      </c>
      <c r="AR126" s="145" t="s">
        <v>164</v>
      </c>
      <c r="AT126" s="145" t="s">
        <v>145</v>
      </c>
      <c r="AU126" s="145" t="s">
        <v>88</v>
      </c>
      <c r="AY126" s="16" t="s">
        <v>142</v>
      </c>
      <c r="BE126" s="146">
        <f>IF(N126="základní",J126,0)</f>
        <v>0</v>
      </c>
      <c r="BF126" s="146">
        <f>IF(N126="snížená",J126,0)</f>
        <v>0</v>
      </c>
      <c r="BG126" s="146">
        <f>IF(N126="zákl. přenesená",J126,0)</f>
        <v>0</v>
      </c>
      <c r="BH126" s="146">
        <f>IF(N126="sníž. přenesená",J126,0)</f>
        <v>0</v>
      </c>
      <c r="BI126" s="146">
        <f>IF(N126="nulová",J126,0)</f>
        <v>0</v>
      </c>
      <c r="BJ126" s="16" t="s">
        <v>86</v>
      </c>
      <c r="BK126" s="146">
        <f>ROUND(I126*H126,2)</f>
        <v>0</v>
      </c>
      <c r="BL126" s="16" t="s">
        <v>164</v>
      </c>
      <c r="BM126" s="145" t="s">
        <v>213</v>
      </c>
    </row>
    <row r="127" spans="2:65" s="12" customFormat="1" ht="11.25">
      <c r="B127" s="157"/>
      <c r="D127" s="147" t="s">
        <v>214</v>
      </c>
      <c r="E127" s="158" t="s">
        <v>1</v>
      </c>
      <c r="F127" s="159" t="s">
        <v>215</v>
      </c>
      <c r="H127" s="158" t="s">
        <v>1</v>
      </c>
      <c r="I127" s="160"/>
      <c r="L127" s="157"/>
      <c r="M127" s="161"/>
      <c r="T127" s="162"/>
      <c r="AT127" s="158" t="s">
        <v>214</v>
      </c>
      <c r="AU127" s="158" t="s">
        <v>88</v>
      </c>
      <c r="AV127" s="12" t="s">
        <v>86</v>
      </c>
      <c r="AW127" s="12" t="s">
        <v>33</v>
      </c>
      <c r="AX127" s="12" t="s">
        <v>78</v>
      </c>
      <c r="AY127" s="158" t="s">
        <v>142</v>
      </c>
    </row>
    <row r="128" spans="2:65" s="13" customFormat="1" ht="11.25">
      <c r="B128" s="163"/>
      <c r="D128" s="147" t="s">
        <v>214</v>
      </c>
      <c r="E128" s="164" t="s">
        <v>1</v>
      </c>
      <c r="F128" s="165" t="s">
        <v>216</v>
      </c>
      <c r="H128" s="166">
        <v>1.75</v>
      </c>
      <c r="I128" s="167"/>
      <c r="L128" s="163"/>
      <c r="M128" s="168"/>
      <c r="T128" s="169"/>
      <c r="AT128" s="164" t="s">
        <v>214</v>
      </c>
      <c r="AU128" s="164" t="s">
        <v>88</v>
      </c>
      <c r="AV128" s="13" t="s">
        <v>88</v>
      </c>
      <c r="AW128" s="13" t="s">
        <v>33</v>
      </c>
      <c r="AX128" s="13" t="s">
        <v>78</v>
      </c>
      <c r="AY128" s="164" t="s">
        <v>142</v>
      </c>
    </row>
    <row r="129" spans="2:65" s="14" customFormat="1" ht="11.25">
      <c r="B129" s="170"/>
      <c r="D129" s="147" t="s">
        <v>214</v>
      </c>
      <c r="E129" s="171" t="s">
        <v>1</v>
      </c>
      <c r="F129" s="172" t="s">
        <v>217</v>
      </c>
      <c r="H129" s="173">
        <v>1.75</v>
      </c>
      <c r="I129" s="174"/>
      <c r="L129" s="170"/>
      <c r="M129" s="175"/>
      <c r="T129" s="176"/>
      <c r="AT129" s="171" t="s">
        <v>214</v>
      </c>
      <c r="AU129" s="171" t="s">
        <v>88</v>
      </c>
      <c r="AV129" s="14" t="s">
        <v>164</v>
      </c>
      <c r="AW129" s="14" t="s">
        <v>33</v>
      </c>
      <c r="AX129" s="14" t="s">
        <v>86</v>
      </c>
      <c r="AY129" s="171" t="s">
        <v>142</v>
      </c>
    </row>
    <row r="130" spans="2:65" s="1" customFormat="1" ht="16.5" customHeight="1">
      <c r="B130" s="132"/>
      <c r="C130" s="133" t="s">
        <v>164</v>
      </c>
      <c r="D130" s="133" t="s">
        <v>145</v>
      </c>
      <c r="E130" s="134" t="s">
        <v>218</v>
      </c>
      <c r="F130" s="135" t="s">
        <v>219</v>
      </c>
      <c r="G130" s="136" t="s">
        <v>220</v>
      </c>
      <c r="H130" s="137">
        <v>1</v>
      </c>
      <c r="I130" s="138"/>
      <c r="J130" s="139">
        <f>ROUND(I130*H130,2)</f>
        <v>0</v>
      </c>
      <c r="K130" s="140"/>
      <c r="L130" s="31"/>
      <c r="M130" s="141" t="s">
        <v>1</v>
      </c>
      <c r="N130" s="142" t="s">
        <v>43</v>
      </c>
      <c r="P130" s="143">
        <f>O130*H130</f>
        <v>0</v>
      </c>
      <c r="Q130" s="143">
        <v>0</v>
      </c>
      <c r="R130" s="143">
        <f>Q130*H130</f>
        <v>0</v>
      </c>
      <c r="S130" s="143">
        <v>0.192</v>
      </c>
      <c r="T130" s="144">
        <f>S130*H130</f>
        <v>0.192</v>
      </c>
      <c r="AR130" s="145" t="s">
        <v>164</v>
      </c>
      <c r="AT130" s="145" t="s">
        <v>145</v>
      </c>
      <c r="AU130" s="145" t="s">
        <v>88</v>
      </c>
      <c r="AY130" s="16" t="s">
        <v>142</v>
      </c>
      <c r="BE130" s="146">
        <f>IF(N130="základní",J130,0)</f>
        <v>0</v>
      </c>
      <c r="BF130" s="146">
        <f>IF(N130="snížená",J130,0)</f>
        <v>0</v>
      </c>
      <c r="BG130" s="146">
        <f>IF(N130="zákl. přenesená",J130,0)</f>
        <v>0</v>
      </c>
      <c r="BH130" s="146">
        <f>IF(N130="sníž. přenesená",J130,0)</f>
        <v>0</v>
      </c>
      <c r="BI130" s="146">
        <f>IF(N130="nulová",J130,0)</f>
        <v>0</v>
      </c>
      <c r="BJ130" s="16" t="s">
        <v>86</v>
      </c>
      <c r="BK130" s="146">
        <f>ROUND(I130*H130,2)</f>
        <v>0</v>
      </c>
      <c r="BL130" s="16" t="s">
        <v>164</v>
      </c>
      <c r="BM130" s="145" t="s">
        <v>221</v>
      </c>
    </row>
    <row r="131" spans="2:65" s="1" customFormat="1" ht="16.5" customHeight="1">
      <c r="B131" s="132"/>
      <c r="C131" s="133" t="s">
        <v>163</v>
      </c>
      <c r="D131" s="133" t="s">
        <v>145</v>
      </c>
      <c r="E131" s="134" t="s">
        <v>222</v>
      </c>
      <c r="F131" s="135" t="s">
        <v>223</v>
      </c>
      <c r="G131" s="136" t="s">
        <v>148</v>
      </c>
      <c r="H131" s="137">
        <v>13</v>
      </c>
      <c r="I131" s="138"/>
      <c r="J131" s="139">
        <f>ROUND(I131*H131,2)</f>
        <v>0</v>
      </c>
      <c r="K131" s="140"/>
      <c r="L131" s="31"/>
      <c r="M131" s="141" t="s">
        <v>1</v>
      </c>
      <c r="N131" s="142" t="s">
        <v>43</v>
      </c>
      <c r="P131" s="143">
        <f>O131*H131</f>
        <v>0</v>
      </c>
      <c r="Q131" s="143">
        <v>0</v>
      </c>
      <c r="R131" s="143">
        <f>Q131*H131</f>
        <v>0</v>
      </c>
      <c r="S131" s="143">
        <v>8.2000000000000003E-2</v>
      </c>
      <c r="T131" s="144">
        <f>S131*H131</f>
        <v>1.0660000000000001</v>
      </c>
      <c r="AR131" s="145" t="s">
        <v>164</v>
      </c>
      <c r="AT131" s="145" t="s">
        <v>145</v>
      </c>
      <c r="AU131" s="145" t="s">
        <v>88</v>
      </c>
      <c r="AY131" s="16" t="s">
        <v>142</v>
      </c>
      <c r="BE131" s="146">
        <f>IF(N131="základní",J131,0)</f>
        <v>0</v>
      </c>
      <c r="BF131" s="146">
        <f>IF(N131="snížená",J131,0)</f>
        <v>0</v>
      </c>
      <c r="BG131" s="146">
        <f>IF(N131="zákl. přenesená",J131,0)</f>
        <v>0</v>
      </c>
      <c r="BH131" s="146">
        <f>IF(N131="sníž. přenesená",J131,0)</f>
        <v>0</v>
      </c>
      <c r="BI131" s="146">
        <f>IF(N131="nulová",J131,0)</f>
        <v>0</v>
      </c>
      <c r="BJ131" s="16" t="s">
        <v>86</v>
      </c>
      <c r="BK131" s="146">
        <f>ROUND(I131*H131,2)</f>
        <v>0</v>
      </c>
      <c r="BL131" s="16" t="s">
        <v>164</v>
      </c>
      <c r="BM131" s="145" t="s">
        <v>224</v>
      </c>
    </row>
    <row r="132" spans="2:65" s="1" customFormat="1" ht="39">
      <c r="B132" s="31"/>
      <c r="D132" s="147" t="s">
        <v>151</v>
      </c>
      <c r="F132" s="148" t="s">
        <v>225</v>
      </c>
      <c r="I132" s="149"/>
      <c r="L132" s="31"/>
      <c r="M132" s="150"/>
      <c r="T132" s="55"/>
      <c r="AT132" s="16" t="s">
        <v>151</v>
      </c>
      <c r="AU132" s="16" t="s">
        <v>88</v>
      </c>
    </row>
    <row r="133" spans="2:65" s="1" customFormat="1" ht="24.2" customHeight="1">
      <c r="B133" s="132"/>
      <c r="C133" s="133" t="s">
        <v>175</v>
      </c>
      <c r="D133" s="133" t="s">
        <v>145</v>
      </c>
      <c r="E133" s="134" t="s">
        <v>226</v>
      </c>
      <c r="F133" s="135" t="s">
        <v>227</v>
      </c>
      <c r="G133" s="136" t="s">
        <v>220</v>
      </c>
      <c r="H133" s="137">
        <v>21</v>
      </c>
      <c r="I133" s="138"/>
      <c r="J133" s="139">
        <f>ROUND(I133*H133,2)</f>
        <v>0</v>
      </c>
      <c r="K133" s="140"/>
      <c r="L133" s="31"/>
      <c r="M133" s="141" t="s">
        <v>1</v>
      </c>
      <c r="N133" s="142" t="s">
        <v>43</v>
      </c>
      <c r="P133" s="143">
        <f>O133*H133</f>
        <v>0</v>
      </c>
      <c r="Q133" s="143">
        <v>0</v>
      </c>
      <c r="R133" s="143">
        <f>Q133*H133</f>
        <v>0</v>
      </c>
      <c r="S133" s="143">
        <v>0.16500000000000001</v>
      </c>
      <c r="T133" s="144">
        <f>S133*H133</f>
        <v>3.4650000000000003</v>
      </c>
      <c r="AR133" s="145" t="s">
        <v>164</v>
      </c>
      <c r="AT133" s="145" t="s">
        <v>145</v>
      </c>
      <c r="AU133" s="145" t="s">
        <v>88</v>
      </c>
      <c r="AY133" s="16" t="s">
        <v>142</v>
      </c>
      <c r="BE133" s="146">
        <f>IF(N133="základní",J133,0)</f>
        <v>0</v>
      </c>
      <c r="BF133" s="146">
        <f>IF(N133="snížená",J133,0)</f>
        <v>0</v>
      </c>
      <c r="BG133" s="146">
        <f>IF(N133="zákl. přenesená",J133,0)</f>
        <v>0</v>
      </c>
      <c r="BH133" s="146">
        <f>IF(N133="sníž. přenesená",J133,0)</f>
        <v>0</v>
      </c>
      <c r="BI133" s="146">
        <f>IF(N133="nulová",J133,0)</f>
        <v>0</v>
      </c>
      <c r="BJ133" s="16" t="s">
        <v>86</v>
      </c>
      <c r="BK133" s="146">
        <f>ROUND(I133*H133,2)</f>
        <v>0</v>
      </c>
      <c r="BL133" s="16" t="s">
        <v>164</v>
      </c>
      <c r="BM133" s="145" t="s">
        <v>228</v>
      </c>
    </row>
    <row r="134" spans="2:65" s="1" customFormat="1" ht="19.5">
      <c r="B134" s="31"/>
      <c r="D134" s="147" t="s">
        <v>151</v>
      </c>
      <c r="F134" s="148" t="s">
        <v>229</v>
      </c>
      <c r="I134" s="149"/>
      <c r="L134" s="31"/>
      <c r="M134" s="150"/>
      <c r="T134" s="55"/>
      <c r="AT134" s="16" t="s">
        <v>151</v>
      </c>
      <c r="AU134" s="16" t="s">
        <v>88</v>
      </c>
    </row>
    <row r="135" spans="2:65" s="1" customFormat="1" ht="24.2" customHeight="1">
      <c r="B135" s="132"/>
      <c r="C135" s="133" t="s">
        <v>181</v>
      </c>
      <c r="D135" s="133" t="s">
        <v>145</v>
      </c>
      <c r="E135" s="134" t="s">
        <v>230</v>
      </c>
      <c r="F135" s="135" t="s">
        <v>231</v>
      </c>
      <c r="G135" s="136" t="s">
        <v>207</v>
      </c>
      <c r="H135" s="137">
        <v>41.1</v>
      </c>
      <c r="I135" s="138"/>
      <c r="J135" s="139">
        <f>ROUND(I135*H135,2)</f>
        <v>0</v>
      </c>
      <c r="K135" s="140"/>
      <c r="L135" s="31"/>
      <c r="M135" s="141" t="s">
        <v>1</v>
      </c>
      <c r="N135" s="142" t="s">
        <v>43</v>
      </c>
      <c r="P135" s="143">
        <f>O135*H135</f>
        <v>0</v>
      </c>
      <c r="Q135" s="143">
        <v>0</v>
      </c>
      <c r="R135" s="143">
        <f>Q135*H135</f>
        <v>0</v>
      </c>
      <c r="S135" s="143">
        <v>1.98E-3</v>
      </c>
      <c r="T135" s="144">
        <f>S135*H135</f>
        <v>8.1378000000000006E-2</v>
      </c>
      <c r="AR135" s="145" t="s">
        <v>164</v>
      </c>
      <c r="AT135" s="145" t="s">
        <v>145</v>
      </c>
      <c r="AU135" s="145" t="s">
        <v>88</v>
      </c>
      <c r="AY135" s="16" t="s">
        <v>142</v>
      </c>
      <c r="BE135" s="146">
        <f>IF(N135="základní",J135,0)</f>
        <v>0</v>
      </c>
      <c r="BF135" s="146">
        <f>IF(N135="snížená",J135,0)</f>
        <v>0</v>
      </c>
      <c r="BG135" s="146">
        <f>IF(N135="zákl. přenesená",J135,0)</f>
        <v>0</v>
      </c>
      <c r="BH135" s="146">
        <f>IF(N135="sníž. přenesená",J135,0)</f>
        <v>0</v>
      </c>
      <c r="BI135" s="146">
        <f>IF(N135="nulová",J135,0)</f>
        <v>0</v>
      </c>
      <c r="BJ135" s="16" t="s">
        <v>86</v>
      </c>
      <c r="BK135" s="146">
        <f>ROUND(I135*H135,2)</f>
        <v>0</v>
      </c>
      <c r="BL135" s="16" t="s">
        <v>164</v>
      </c>
      <c r="BM135" s="145" t="s">
        <v>232</v>
      </c>
    </row>
    <row r="136" spans="2:65" s="1" customFormat="1" ht="24.2" customHeight="1">
      <c r="B136" s="132"/>
      <c r="C136" s="133" t="s">
        <v>185</v>
      </c>
      <c r="D136" s="133" t="s">
        <v>145</v>
      </c>
      <c r="E136" s="134" t="s">
        <v>233</v>
      </c>
      <c r="F136" s="135" t="s">
        <v>234</v>
      </c>
      <c r="G136" s="136" t="s">
        <v>220</v>
      </c>
      <c r="H136" s="137">
        <v>25</v>
      </c>
      <c r="I136" s="138"/>
      <c r="J136" s="139">
        <f>ROUND(I136*H136,2)</f>
        <v>0</v>
      </c>
      <c r="K136" s="140"/>
      <c r="L136" s="31"/>
      <c r="M136" s="141" t="s">
        <v>1</v>
      </c>
      <c r="N136" s="142" t="s">
        <v>43</v>
      </c>
      <c r="P136" s="143">
        <f>O136*H136</f>
        <v>0</v>
      </c>
      <c r="Q136" s="143">
        <v>0</v>
      </c>
      <c r="R136" s="143">
        <f>Q136*H136</f>
        <v>0</v>
      </c>
      <c r="S136" s="143">
        <v>0.16500000000000001</v>
      </c>
      <c r="T136" s="144">
        <f>S136*H136</f>
        <v>4.125</v>
      </c>
      <c r="AR136" s="145" t="s">
        <v>164</v>
      </c>
      <c r="AT136" s="145" t="s">
        <v>145</v>
      </c>
      <c r="AU136" s="145" t="s">
        <v>88</v>
      </c>
      <c r="AY136" s="16" t="s">
        <v>142</v>
      </c>
      <c r="BE136" s="146">
        <f>IF(N136="základní",J136,0)</f>
        <v>0</v>
      </c>
      <c r="BF136" s="146">
        <f>IF(N136="snížená",J136,0)</f>
        <v>0</v>
      </c>
      <c r="BG136" s="146">
        <f>IF(N136="zákl. přenesená",J136,0)</f>
        <v>0</v>
      </c>
      <c r="BH136" s="146">
        <f>IF(N136="sníž. přenesená",J136,0)</f>
        <v>0</v>
      </c>
      <c r="BI136" s="146">
        <f>IF(N136="nulová",J136,0)</f>
        <v>0</v>
      </c>
      <c r="BJ136" s="16" t="s">
        <v>86</v>
      </c>
      <c r="BK136" s="146">
        <f>ROUND(I136*H136,2)</f>
        <v>0</v>
      </c>
      <c r="BL136" s="16" t="s">
        <v>164</v>
      </c>
      <c r="BM136" s="145" t="s">
        <v>235</v>
      </c>
    </row>
    <row r="137" spans="2:65" s="1" customFormat="1" ht="19.5">
      <c r="B137" s="31"/>
      <c r="D137" s="147" t="s">
        <v>151</v>
      </c>
      <c r="F137" s="148" t="s">
        <v>229</v>
      </c>
      <c r="I137" s="149"/>
      <c r="L137" s="31"/>
      <c r="M137" s="150"/>
      <c r="T137" s="55"/>
      <c r="AT137" s="16" t="s">
        <v>151</v>
      </c>
      <c r="AU137" s="16" t="s">
        <v>88</v>
      </c>
    </row>
    <row r="138" spans="2:65" s="1" customFormat="1" ht="24.2" customHeight="1">
      <c r="B138" s="132"/>
      <c r="C138" s="133" t="s">
        <v>189</v>
      </c>
      <c r="D138" s="133" t="s">
        <v>145</v>
      </c>
      <c r="E138" s="134" t="s">
        <v>236</v>
      </c>
      <c r="F138" s="135" t="s">
        <v>237</v>
      </c>
      <c r="G138" s="136" t="s">
        <v>207</v>
      </c>
      <c r="H138" s="137">
        <v>102.8</v>
      </c>
      <c r="I138" s="138"/>
      <c r="J138" s="139">
        <f>ROUND(I138*H138,2)</f>
        <v>0</v>
      </c>
      <c r="K138" s="140"/>
      <c r="L138" s="31"/>
      <c r="M138" s="141" t="s">
        <v>1</v>
      </c>
      <c r="N138" s="142" t="s">
        <v>43</v>
      </c>
      <c r="P138" s="143">
        <f>O138*H138</f>
        <v>0</v>
      </c>
      <c r="Q138" s="143">
        <v>0</v>
      </c>
      <c r="R138" s="143">
        <f>Q138*H138</f>
        <v>0</v>
      </c>
      <c r="S138" s="143">
        <v>9.2499999999999995E-3</v>
      </c>
      <c r="T138" s="144">
        <f>S138*H138</f>
        <v>0.95089999999999997</v>
      </c>
      <c r="AR138" s="145" t="s">
        <v>164</v>
      </c>
      <c r="AT138" s="145" t="s">
        <v>145</v>
      </c>
      <c r="AU138" s="145" t="s">
        <v>88</v>
      </c>
      <c r="AY138" s="16" t="s">
        <v>142</v>
      </c>
      <c r="BE138" s="146">
        <f>IF(N138="základní",J138,0)</f>
        <v>0</v>
      </c>
      <c r="BF138" s="146">
        <f>IF(N138="snížená",J138,0)</f>
        <v>0</v>
      </c>
      <c r="BG138" s="146">
        <f>IF(N138="zákl. přenesená",J138,0)</f>
        <v>0</v>
      </c>
      <c r="BH138" s="146">
        <f>IF(N138="sníž. přenesená",J138,0)</f>
        <v>0</v>
      </c>
      <c r="BI138" s="146">
        <f>IF(N138="nulová",J138,0)</f>
        <v>0</v>
      </c>
      <c r="BJ138" s="16" t="s">
        <v>86</v>
      </c>
      <c r="BK138" s="146">
        <f>ROUND(I138*H138,2)</f>
        <v>0</v>
      </c>
      <c r="BL138" s="16" t="s">
        <v>164</v>
      </c>
      <c r="BM138" s="145" t="s">
        <v>238</v>
      </c>
    </row>
    <row r="139" spans="2:65" s="12" customFormat="1" ht="11.25">
      <c r="B139" s="157"/>
      <c r="D139" s="147" t="s">
        <v>214</v>
      </c>
      <c r="E139" s="158" t="s">
        <v>1</v>
      </c>
      <c r="F139" s="159" t="s">
        <v>239</v>
      </c>
      <c r="H139" s="158" t="s">
        <v>1</v>
      </c>
      <c r="I139" s="160"/>
      <c r="L139" s="157"/>
      <c r="M139" s="161"/>
      <c r="T139" s="162"/>
      <c r="AT139" s="158" t="s">
        <v>214</v>
      </c>
      <c r="AU139" s="158" t="s">
        <v>88</v>
      </c>
      <c r="AV139" s="12" t="s">
        <v>86</v>
      </c>
      <c r="AW139" s="12" t="s">
        <v>33</v>
      </c>
      <c r="AX139" s="12" t="s">
        <v>78</v>
      </c>
      <c r="AY139" s="158" t="s">
        <v>142</v>
      </c>
    </row>
    <row r="140" spans="2:65" s="13" customFormat="1" ht="11.25">
      <c r="B140" s="163"/>
      <c r="D140" s="147" t="s">
        <v>214</v>
      </c>
      <c r="E140" s="164" t="s">
        <v>1</v>
      </c>
      <c r="F140" s="165" t="s">
        <v>240</v>
      </c>
      <c r="H140" s="166">
        <v>102.8</v>
      </c>
      <c r="I140" s="167"/>
      <c r="L140" s="163"/>
      <c r="M140" s="168"/>
      <c r="T140" s="169"/>
      <c r="AT140" s="164" t="s">
        <v>214</v>
      </c>
      <c r="AU140" s="164" t="s">
        <v>88</v>
      </c>
      <c r="AV140" s="13" t="s">
        <v>88</v>
      </c>
      <c r="AW140" s="13" t="s">
        <v>33</v>
      </c>
      <c r="AX140" s="13" t="s">
        <v>78</v>
      </c>
      <c r="AY140" s="164" t="s">
        <v>142</v>
      </c>
    </row>
    <row r="141" spans="2:65" s="14" customFormat="1" ht="11.25">
      <c r="B141" s="170"/>
      <c r="D141" s="147" t="s">
        <v>214</v>
      </c>
      <c r="E141" s="171" t="s">
        <v>1</v>
      </c>
      <c r="F141" s="172" t="s">
        <v>217</v>
      </c>
      <c r="H141" s="173">
        <v>102.8</v>
      </c>
      <c r="I141" s="174"/>
      <c r="L141" s="170"/>
      <c r="M141" s="175"/>
      <c r="T141" s="176"/>
      <c r="AT141" s="171" t="s">
        <v>214</v>
      </c>
      <c r="AU141" s="171" t="s">
        <v>88</v>
      </c>
      <c r="AV141" s="14" t="s">
        <v>164</v>
      </c>
      <c r="AW141" s="14" t="s">
        <v>33</v>
      </c>
      <c r="AX141" s="14" t="s">
        <v>86</v>
      </c>
      <c r="AY141" s="171" t="s">
        <v>142</v>
      </c>
    </row>
    <row r="142" spans="2:65" s="11" customFormat="1" ht="22.9" customHeight="1">
      <c r="B142" s="120"/>
      <c r="D142" s="121" t="s">
        <v>77</v>
      </c>
      <c r="E142" s="130" t="s">
        <v>241</v>
      </c>
      <c r="F142" s="130" t="s">
        <v>242</v>
      </c>
      <c r="I142" s="123"/>
      <c r="J142" s="131">
        <f>BK142</f>
        <v>0</v>
      </c>
      <c r="L142" s="120"/>
      <c r="M142" s="125"/>
      <c r="P142" s="126">
        <f>SUM(P143:P150)</f>
        <v>0</v>
      </c>
      <c r="R142" s="126">
        <f>SUM(R143:R150)</f>
        <v>0</v>
      </c>
      <c r="T142" s="127">
        <f>SUM(T143:T150)</f>
        <v>0</v>
      </c>
      <c r="AR142" s="121" t="s">
        <v>86</v>
      </c>
      <c r="AT142" s="128" t="s">
        <v>77</v>
      </c>
      <c r="AU142" s="128" t="s">
        <v>86</v>
      </c>
      <c r="AY142" s="121" t="s">
        <v>142</v>
      </c>
      <c r="BK142" s="129">
        <f>SUM(BK143:BK150)</f>
        <v>0</v>
      </c>
    </row>
    <row r="143" spans="2:65" s="1" customFormat="1" ht="24.2" customHeight="1">
      <c r="B143" s="132"/>
      <c r="C143" s="133" t="s">
        <v>243</v>
      </c>
      <c r="D143" s="133" t="s">
        <v>145</v>
      </c>
      <c r="E143" s="134" t="s">
        <v>244</v>
      </c>
      <c r="F143" s="135" t="s">
        <v>245</v>
      </c>
      <c r="G143" s="136" t="s">
        <v>246</v>
      </c>
      <c r="H143" s="137">
        <v>43.698999999999998</v>
      </c>
      <c r="I143" s="138"/>
      <c r="J143" s="139">
        <f>ROUND(I143*H143,2)</f>
        <v>0</v>
      </c>
      <c r="K143" s="140"/>
      <c r="L143" s="31"/>
      <c r="M143" s="141" t="s">
        <v>1</v>
      </c>
      <c r="N143" s="142" t="s">
        <v>43</v>
      </c>
      <c r="P143" s="143">
        <f>O143*H143</f>
        <v>0</v>
      </c>
      <c r="Q143" s="143">
        <v>0</v>
      </c>
      <c r="R143" s="143">
        <f>Q143*H143</f>
        <v>0</v>
      </c>
      <c r="S143" s="143">
        <v>0</v>
      </c>
      <c r="T143" s="144">
        <f>S143*H143</f>
        <v>0</v>
      </c>
      <c r="AR143" s="145" t="s">
        <v>164</v>
      </c>
      <c r="AT143" s="145" t="s">
        <v>145</v>
      </c>
      <c r="AU143" s="145" t="s">
        <v>88</v>
      </c>
      <c r="AY143" s="16" t="s">
        <v>142</v>
      </c>
      <c r="BE143" s="146">
        <f>IF(N143="základní",J143,0)</f>
        <v>0</v>
      </c>
      <c r="BF143" s="146">
        <f>IF(N143="snížená",J143,0)</f>
        <v>0</v>
      </c>
      <c r="BG143" s="146">
        <f>IF(N143="zákl. přenesená",J143,0)</f>
        <v>0</v>
      </c>
      <c r="BH143" s="146">
        <f>IF(N143="sníž. přenesená",J143,0)</f>
        <v>0</v>
      </c>
      <c r="BI143" s="146">
        <f>IF(N143="nulová",J143,0)</f>
        <v>0</v>
      </c>
      <c r="BJ143" s="16" t="s">
        <v>86</v>
      </c>
      <c r="BK143" s="146">
        <f>ROUND(I143*H143,2)</f>
        <v>0</v>
      </c>
      <c r="BL143" s="16" t="s">
        <v>164</v>
      </c>
      <c r="BM143" s="145" t="s">
        <v>247</v>
      </c>
    </row>
    <row r="144" spans="2:65" s="1" customFormat="1" ht="21.75" customHeight="1">
      <c r="B144" s="132"/>
      <c r="C144" s="133" t="s">
        <v>248</v>
      </c>
      <c r="D144" s="133" t="s">
        <v>145</v>
      </c>
      <c r="E144" s="134" t="s">
        <v>249</v>
      </c>
      <c r="F144" s="135" t="s">
        <v>250</v>
      </c>
      <c r="G144" s="136" t="s">
        <v>246</v>
      </c>
      <c r="H144" s="137">
        <v>43.698999999999998</v>
      </c>
      <c r="I144" s="138"/>
      <c r="J144" s="139">
        <f>ROUND(I144*H144,2)</f>
        <v>0</v>
      </c>
      <c r="K144" s="140"/>
      <c r="L144" s="31"/>
      <c r="M144" s="141" t="s">
        <v>1</v>
      </c>
      <c r="N144" s="142" t="s">
        <v>43</v>
      </c>
      <c r="P144" s="143">
        <f>O144*H144</f>
        <v>0</v>
      </c>
      <c r="Q144" s="143">
        <v>0</v>
      </c>
      <c r="R144" s="143">
        <f>Q144*H144</f>
        <v>0</v>
      </c>
      <c r="S144" s="143">
        <v>0</v>
      </c>
      <c r="T144" s="144">
        <f>S144*H144</f>
        <v>0</v>
      </c>
      <c r="AR144" s="145" t="s">
        <v>164</v>
      </c>
      <c r="AT144" s="145" t="s">
        <v>145</v>
      </c>
      <c r="AU144" s="145" t="s">
        <v>88</v>
      </c>
      <c r="AY144" s="16" t="s">
        <v>142</v>
      </c>
      <c r="BE144" s="146">
        <f>IF(N144="základní",J144,0)</f>
        <v>0</v>
      </c>
      <c r="BF144" s="146">
        <f>IF(N144="snížená",J144,0)</f>
        <v>0</v>
      </c>
      <c r="BG144" s="146">
        <f>IF(N144="zákl. přenesená",J144,0)</f>
        <v>0</v>
      </c>
      <c r="BH144" s="146">
        <f>IF(N144="sníž. přenesená",J144,0)</f>
        <v>0</v>
      </c>
      <c r="BI144" s="146">
        <f>IF(N144="nulová",J144,0)</f>
        <v>0</v>
      </c>
      <c r="BJ144" s="16" t="s">
        <v>86</v>
      </c>
      <c r="BK144" s="146">
        <f>ROUND(I144*H144,2)</f>
        <v>0</v>
      </c>
      <c r="BL144" s="16" t="s">
        <v>164</v>
      </c>
      <c r="BM144" s="145" t="s">
        <v>251</v>
      </c>
    </row>
    <row r="145" spans="2:65" s="1" customFormat="1" ht="24.2" customHeight="1">
      <c r="B145" s="132"/>
      <c r="C145" s="133" t="s">
        <v>8</v>
      </c>
      <c r="D145" s="133" t="s">
        <v>145</v>
      </c>
      <c r="E145" s="134" t="s">
        <v>252</v>
      </c>
      <c r="F145" s="135" t="s">
        <v>253</v>
      </c>
      <c r="G145" s="136" t="s">
        <v>246</v>
      </c>
      <c r="H145" s="137">
        <v>1704.261</v>
      </c>
      <c r="I145" s="138"/>
      <c r="J145" s="139">
        <f>ROUND(I145*H145,2)</f>
        <v>0</v>
      </c>
      <c r="K145" s="140"/>
      <c r="L145" s="31"/>
      <c r="M145" s="141" t="s">
        <v>1</v>
      </c>
      <c r="N145" s="142" t="s">
        <v>43</v>
      </c>
      <c r="P145" s="143">
        <f>O145*H145</f>
        <v>0</v>
      </c>
      <c r="Q145" s="143">
        <v>0</v>
      </c>
      <c r="R145" s="143">
        <f>Q145*H145</f>
        <v>0</v>
      </c>
      <c r="S145" s="143">
        <v>0</v>
      </c>
      <c r="T145" s="144">
        <f>S145*H145</f>
        <v>0</v>
      </c>
      <c r="AR145" s="145" t="s">
        <v>164</v>
      </c>
      <c r="AT145" s="145" t="s">
        <v>145</v>
      </c>
      <c r="AU145" s="145" t="s">
        <v>88</v>
      </c>
      <c r="AY145" s="16" t="s">
        <v>142</v>
      </c>
      <c r="BE145" s="146">
        <f>IF(N145="základní",J145,0)</f>
        <v>0</v>
      </c>
      <c r="BF145" s="146">
        <f>IF(N145="snížená",J145,0)</f>
        <v>0</v>
      </c>
      <c r="BG145" s="146">
        <f>IF(N145="zákl. přenesená",J145,0)</f>
        <v>0</v>
      </c>
      <c r="BH145" s="146">
        <f>IF(N145="sníž. přenesená",J145,0)</f>
        <v>0</v>
      </c>
      <c r="BI145" s="146">
        <f>IF(N145="nulová",J145,0)</f>
        <v>0</v>
      </c>
      <c r="BJ145" s="16" t="s">
        <v>86</v>
      </c>
      <c r="BK145" s="146">
        <f>ROUND(I145*H145,2)</f>
        <v>0</v>
      </c>
      <c r="BL145" s="16" t="s">
        <v>164</v>
      </c>
      <c r="BM145" s="145" t="s">
        <v>254</v>
      </c>
    </row>
    <row r="146" spans="2:65" s="1" customFormat="1" ht="19.5">
      <c r="B146" s="31"/>
      <c r="D146" s="147" t="s">
        <v>151</v>
      </c>
      <c r="F146" s="148" t="s">
        <v>255</v>
      </c>
      <c r="I146" s="149"/>
      <c r="L146" s="31"/>
      <c r="M146" s="150"/>
      <c r="T146" s="55"/>
      <c r="AT146" s="16" t="s">
        <v>151</v>
      </c>
      <c r="AU146" s="16" t="s">
        <v>88</v>
      </c>
    </row>
    <row r="147" spans="2:65" s="13" customFormat="1" ht="11.25">
      <c r="B147" s="163"/>
      <c r="D147" s="147" t="s">
        <v>214</v>
      </c>
      <c r="F147" s="165" t="s">
        <v>256</v>
      </c>
      <c r="H147" s="166">
        <v>1704.261</v>
      </c>
      <c r="I147" s="167"/>
      <c r="L147" s="163"/>
      <c r="M147" s="168"/>
      <c r="T147" s="169"/>
      <c r="AT147" s="164" t="s">
        <v>214</v>
      </c>
      <c r="AU147" s="164" t="s">
        <v>88</v>
      </c>
      <c r="AV147" s="13" t="s">
        <v>88</v>
      </c>
      <c r="AW147" s="13" t="s">
        <v>3</v>
      </c>
      <c r="AX147" s="13" t="s">
        <v>86</v>
      </c>
      <c r="AY147" s="164" t="s">
        <v>142</v>
      </c>
    </row>
    <row r="148" spans="2:65" s="1" customFormat="1" ht="33" customHeight="1">
      <c r="B148" s="132"/>
      <c r="C148" s="133" t="s">
        <v>257</v>
      </c>
      <c r="D148" s="133" t="s">
        <v>145</v>
      </c>
      <c r="E148" s="134" t="s">
        <v>258</v>
      </c>
      <c r="F148" s="135" t="s">
        <v>259</v>
      </c>
      <c r="G148" s="136" t="s">
        <v>246</v>
      </c>
      <c r="H148" s="137">
        <v>6.2530000000000001</v>
      </c>
      <c r="I148" s="138"/>
      <c r="J148" s="139">
        <f>ROUND(I148*H148,2)</f>
        <v>0</v>
      </c>
      <c r="K148" s="140"/>
      <c r="L148" s="31"/>
      <c r="M148" s="141" t="s">
        <v>1</v>
      </c>
      <c r="N148" s="142" t="s">
        <v>43</v>
      </c>
      <c r="P148" s="143">
        <f>O148*H148</f>
        <v>0</v>
      </c>
      <c r="Q148" s="143">
        <v>0</v>
      </c>
      <c r="R148" s="143">
        <f>Q148*H148</f>
        <v>0</v>
      </c>
      <c r="S148" s="143">
        <v>0</v>
      </c>
      <c r="T148" s="144">
        <f>S148*H148</f>
        <v>0</v>
      </c>
      <c r="AR148" s="145" t="s">
        <v>164</v>
      </c>
      <c r="AT148" s="145" t="s">
        <v>145</v>
      </c>
      <c r="AU148" s="145" t="s">
        <v>88</v>
      </c>
      <c r="AY148" s="16" t="s">
        <v>142</v>
      </c>
      <c r="BE148" s="146">
        <f>IF(N148="základní",J148,0)</f>
        <v>0</v>
      </c>
      <c r="BF148" s="146">
        <f>IF(N148="snížená",J148,0)</f>
        <v>0</v>
      </c>
      <c r="BG148" s="146">
        <f>IF(N148="zákl. přenesená",J148,0)</f>
        <v>0</v>
      </c>
      <c r="BH148" s="146">
        <f>IF(N148="sníž. přenesená",J148,0)</f>
        <v>0</v>
      </c>
      <c r="BI148" s="146">
        <f>IF(N148="nulová",J148,0)</f>
        <v>0</v>
      </c>
      <c r="BJ148" s="16" t="s">
        <v>86</v>
      </c>
      <c r="BK148" s="146">
        <f>ROUND(I148*H148,2)</f>
        <v>0</v>
      </c>
      <c r="BL148" s="16" t="s">
        <v>164</v>
      </c>
      <c r="BM148" s="145" t="s">
        <v>260</v>
      </c>
    </row>
    <row r="149" spans="2:65" s="1" customFormat="1" ht="24.2" customHeight="1">
      <c r="B149" s="132"/>
      <c r="C149" s="133" t="s">
        <v>261</v>
      </c>
      <c r="D149" s="133" t="s">
        <v>145</v>
      </c>
      <c r="E149" s="134" t="s">
        <v>262</v>
      </c>
      <c r="F149" s="135" t="s">
        <v>263</v>
      </c>
      <c r="G149" s="136" t="s">
        <v>246</v>
      </c>
      <c r="H149" s="137">
        <v>4.6520000000000001</v>
      </c>
      <c r="I149" s="138"/>
      <c r="J149" s="139">
        <f>ROUND(I149*H149,2)</f>
        <v>0</v>
      </c>
      <c r="K149" s="140"/>
      <c r="L149" s="31"/>
      <c r="M149" s="141" t="s">
        <v>1</v>
      </c>
      <c r="N149" s="142" t="s">
        <v>43</v>
      </c>
      <c r="P149" s="143">
        <f>O149*H149</f>
        <v>0</v>
      </c>
      <c r="Q149" s="143">
        <v>0</v>
      </c>
      <c r="R149" s="143">
        <f>Q149*H149</f>
        <v>0</v>
      </c>
      <c r="S149" s="143">
        <v>0</v>
      </c>
      <c r="T149" s="144">
        <f>S149*H149</f>
        <v>0</v>
      </c>
      <c r="AR149" s="145" t="s">
        <v>164</v>
      </c>
      <c r="AT149" s="145" t="s">
        <v>145</v>
      </c>
      <c r="AU149" s="145" t="s">
        <v>88</v>
      </c>
      <c r="AY149" s="16" t="s">
        <v>142</v>
      </c>
      <c r="BE149" s="146">
        <f>IF(N149="základní",J149,0)</f>
        <v>0</v>
      </c>
      <c r="BF149" s="146">
        <f>IF(N149="snížená",J149,0)</f>
        <v>0</v>
      </c>
      <c r="BG149" s="146">
        <f>IF(N149="zákl. přenesená",J149,0)</f>
        <v>0</v>
      </c>
      <c r="BH149" s="146">
        <f>IF(N149="sníž. přenesená",J149,0)</f>
        <v>0</v>
      </c>
      <c r="BI149" s="146">
        <f>IF(N149="nulová",J149,0)</f>
        <v>0</v>
      </c>
      <c r="BJ149" s="16" t="s">
        <v>86</v>
      </c>
      <c r="BK149" s="146">
        <f>ROUND(I149*H149,2)</f>
        <v>0</v>
      </c>
      <c r="BL149" s="16" t="s">
        <v>164</v>
      </c>
      <c r="BM149" s="145" t="s">
        <v>264</v>
      </c>
    </row>
    <row r="150" spans="2:65" s="1" customFormat="1" ht="37.9" customHeight="1">
      <c r="B150" s="132"/>
      <c r="C150" s="133" t="s">
        <v>265</v>
      </c>
      <c r="D150" s="133" t="s">
        <v>145</v>
      </c>
      <c r="E150" s="134" t="s">
        <v>266</v>
      </c>
      <c r="F150" s="135" t="s">
        <v>267</v>
      </c>
      <c r="G150" s="136" t="s">
        <v>246</v>
      </c>
      <c r="H150" s="137">
        <v>32.793999999999997</v>
      </c>
      <c r="I150" s="138"/>
      <c r="J150" s="139">
        <f>ROUND(I150*H150,2)</f>
        <v>0</v>
      </c>
      <c r="K150" s="140"/>
      <c r="L150" s="31"/>
      <c r="M150" s="152" t="s">
        <v>1</v>
      </c>
      <c r="N150" s="153" t="s">
        <v>43</v>
      </c>
      <c r="O150" s="154"/>
      <c r="P150" s="155">
        <f>O150*H150</f>
        <v>0</v>
      </c>
      <c r="Q150" s="155">
        <v>0</v>
      </c>
      <c r="R150" s="155">
        <f>Q150*H150</f>
        <v>0</v>
      </c>
      <c r="S150" s="155">
        <v>0</v>
      </c>
      <c r="T150" s="156">
        <f>S150*H150</f>
        <v>0</v>
      </c>
      <c r="AR150" s="145" t="s">
        <v>164</v>
      </c>
      <c r="AT150" s="145" t="s">
        <v>145</v>
      </c>
      <c r="AU150" s="145" t="s">
        <v>88</v>
      </c>
      <c r="AY150" s="16" t="s">
        <v>142</v>
      </c>
      <c r="BE150" s="146">
        <f>IF(N150="základní",J150,0)</f>
        <v>0</v>
      </c>
      <c r="BF150" s="146">
        <f>IF(N150="snížená",J150,0)</f>
        <v>0</v>
      </c>
      <c r="BG150" s="146">
        <f>IF(N150="zákl. přenesená",J150,0)</f>
        <v>0</v>
      </c>
      <c r="BH150" s="146">
        <f>IF(N150="sníž. přenesená",J150,0)</f>
        <v>0</v>
      </c>
      <c r="BI150" s="146">
        <f>IF(N150="nulová",J150,0)</f>
        <v>0</v>
      </c>
      <c r="BJ150" s="16" t="s">
        <v>86</v>
      </c>
      <c r="BK150" s="146">
        <f>ROUND(I150*H150,2)</f>
        <v>0</v>
      </c>
      <c r="BL150" s="16" t="s">
        <v>164</v>
      </c>
      <c r="BM150" s="145" t="s">
        <v>268</v>
      </c>
    </row>
    <row r="151" spans="2:65" s="1" customFormat="1" ht="6.95" customHeight="1">
      <c r="B151" s="43"/>
      <c r="C151" s="44"/>
      <c r="D151" s="44"/>
      <c r="E151" s="44"/>
      <c r="F151" s="44"/>
      <c r="G151" s="44"/>
      <c r="H151" s="44"/>
      <c r="I151" s="44"/>
      <c r="J151" s="44"/>
      <c r="K151" s="44"/>
      <c r="L151" s="31"/>
    </row>
  </sheetData>
  <autoFilter ref="C119:K150" xr:uid="{00000000-0009-0000-0000-000002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205"/>
  <sheetViews>
    <sheetView showGridLines="0" workbookViewId="0">
      <selection activeCell="F13" sqref="F13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29" t="s">
        <v>5</v>
      </c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6" t="s">
        <v>94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88</v>
      </c>
    </row>
    <row r="4" spans="2:46" ht="24.95" customHeight="1">
      <c r="B4" s="19"/>
      <c r="D4" s="20" t="s">
        <v>113</v>
      </c>
      <c r="L4" s="19"/>
      <c r="M4" s="87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30" t="str">
        <f>'Rekapitulace stavby'!K6</f>
        <v>Sportoviště Zátišská-1.Etapa Rekonstrukce</v>
      </c>
      <c r="F7" s="231"/>
      <c r="G7" s="231"/>
      <c r="H7" s="231"/>
      <c r="L7" s="19"/>
    </row>
    <row r="8" spans="2:46" s="1" customFormat="1" ht="12" customHeight="1">
      <c r="B8" s="31"/>
      <c r="D8" s="26" t="s">
        <v>114</v>
      </c>
      <c r="L8" s="31"/>
    </row>
    <row r="9" spans="2:46" s="1" customFormat="1" ht="16.5" customHeight="1">
      <c r="B9" s="31"/>
      <c r="E9" s="191" t="s">
        <v>269</v>
      </c>
      <c r="F9" s="232"/>
      <c r="G9" s="232"/>
      <c r="H9" s="232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947</v>
      </c>
      <c r="I12" s="26" t="s">
        <v>21</v>
      </c>
      <c r="J12" s="51" t="str">
        <f>'Rekapitulace stavby'!AN8</f>
        <v>6. 5. 2025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23</v>
      </c>
      <c r="I14" s="26" t="s">
        <v>24</v>
      </c>
      <c r="J14" s="24" t="s">
        <v>25</v>
      </c>
      <c r="L14" s="31"/>
    </row>
    <row r="15" spans="2:46" s="1" customFormat="1" ht="18" customHeight="1">
      <c r="B15" s="31"/>
      <c r="E15" s="24" t="s">
        <v>26</v>
      </c>
      <c r="I15" s="26" t="s">
        <v>27</v>
      </c>
      <c r="J15" s="24" t="s">
        <v>1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28</v>
      </c>
      <c r="I17" s="26" t="s">
        <v>24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33" t="str">
        <f>'Rekapitulace stavby'!E14</f>
        <v>Vyplň údaj</v>
      </c>
      <c r="F18" s="213"/>
      <c r="G18" s="213"/>
      <c r="H18" s="213"/>
      <c r="I18" s="26" t="s">
        <v>27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30</v>
      </c>
      <c r="I20" s="26" t="s">
        <v>24</v>
      </c>
      <c r="J20" s="24" t="s">
        <v>31</v>
      </c>
      <c r="L20" s="31"/>
    </row>
    <row r="21" spans="2:12" s="1" customFormat="1" ht="18" customHeight="1">
      <c r="B21" s="31"/>
      <c r="E21" s="24" t="s">
        <v>32</v>
      </c>
      <c r="I21" s="26" t="s">
        <v>27</v>
      </c>
      <c r="J21" s="24" t="s">
        <v>1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34</v>
      </c>
      <c r="I23" s="26" t="s">
        <v>24</v>
      </c>
      <c r="J23" s="24" t="s">
        <v>1</v>
      </c>
      <c r="L23" s="31"/>
    </row>
    <row r="24" spans="2:12" s="1" customFormat="1" ht="18" customHeight="1">
      <c r="B24" s="31"/>
      <c r="E24" s="24" t="s">
        <v>35</v>
      </c>
      <c r="I24" s="26" t="s">
        <v>27</v>
      </c>
      <c r="J24" s="24" t="s">
        <v>1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36</v>
      </c>
      <c r="L26" s="31"/>
    </row>
    <row r="27" spans="2:12" s="7" customFormat="1" ht="143.25" customHeight="1">
      <c r="B27" s="88"/>
      <c r="E27" s="218" t="s">
        <v>116</v>
      </c>
      <c r="F27" s="218"/>
      <c r="G27" s="218"/>
      <c r="H27" s="218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38</v>
      </c>
      <c r="J30" s="65">
        <f>ROUND(J123,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40</v>
      </c>
      <c r="I32" s="34" t="s">
        <v>39</v>
      </c>
      <c r="J32" s="34" t="s">
        <v>41</v>
      </c>
      <c r="L32" s="31"/>
    </row>
    <row r="33" spans="2:12" s="1" customFormat="1" ht="14.45" customHeight="1">
      <c r="B33" s="31"/>
      <c r="D33" s="54" t="s">
        <v>42</v>
      </c>
      <c r="E33" s="26" t="s">
        <v>43</v>
      </c>
      <c r="F33" s="90">
        <f>ROUND((SUM(BE123:BE204)),  2)</f>
        <v>0</v>
      </c>
      <c r="I33" s="91">
        <v>0.21</v>
      </c>
      <c r="J33" s="90">
        <f>ROUND(((SUM(BE123:BE204))*I33),  2)</f>
        <v>0</v>
      </c>
      <c r="L33" s="31"/>
    </row>
    <row r="34" spans="2:12" s="1" customFormat="1" ht="14.45" customHeight="1">
      <c r="B34" s="31"/>
      <c r="E34" s="26" t="s">
        <v>44</v>
      </c>
      <c r="F34" s="90">
        <f>ROUND((SUM(BF123:BF204)),  2)</f>
        <v>0</v>
      </c>
      <c r="I34" s="91">
        <v>0.12</v>
      </c>
      <c r="J34" s="90">
        <f>ROUND(((SUM(BF123:BF204))*I34),  2)</f>
        <v>0</v>
      </c>
      <c r="L34" s="31"/>
    </row>
    <row r="35" spans="2:12" s="1" customFormat="1" ht="14.45" hidden="1" customHeight="1">
      <c r="B35" s="31"/>
      <c r="E35" s="26" t="s">
        <v>45</v>
      </c>
      <c r="F35" s="90">
        <f>ROUND((SUM(BG123:BG204)),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46</v>
      </c>
      <c r="F36" s="90">
        <f>ROUND((SUM(BH123:BH204)),  2)</f>
        <v>0</v>
      </c>
      <c r="I36" s="91">
        <v>0.12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47</v>
      </c>
      <c r="F37" s="90">
        <f>ROUND((SUM(BI123:BI204)),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48</v>
      </c>
      <c r="E39" s="56"/>
      <c r="F39" s="56"/>
      <c r="G39" s="94" t="s">
        <v>49</v>
      </c>
      <c r="H39" s="95" t="s">
        <v>50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51</v>
      </c>
      <c r="E50" s="41"/>
      <c r="F50" s="41"/>
      <c r="G50" s="40" t="s">
        <v>52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53</v>
      </c>
      <c r="E61" s="33"/>
      <c r="F61" s="98" t="s">
        <v>54</v>
      </c>
      <c r="G61" s="42" t="s">
        <v>53</v>
      </c>
      <c r="H61" s="33"/>
      <c r="I61" s="33"/>
      <c r="J61" s="99" t="s">
        <v>54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55</v>
      </c>
      <c r="E65" s="41"/>
      <c r="F65" s="41"/>
      <c r="G65" s="40" t="s">
        <v>56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53</v>
      </c>
      <c r="E76" s="33"/>
      <c r="F76" s="98" t="s">
        <v>54</v>
      </c>
      <c r="G76" s="42" t="s">
        <v>53</v>
      </c>
      <c r="H76" s="33"/>
      <c r="I76" s="33"/>
      <c r="J76" s="99" t="s">
        <v>54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117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30" t="str">
        <f>E7</f>
        <v>Sportoviště Zátišská-1.Etapa Rekonstrukce</v>
      </c>
      <c r="F85" s="231"/>
      <c r="G85" s="231"/>
      <c r="H85" s="231"/>
      <c r="L85" s="31"/>
    </row>
    <row r="86" spans="2:47" s="1" customFormat="1" ht="12" customHeight="1">
      <c r="B86" s="31"/>
      <c r="C86" s="26" t="s">
        <v>114</v>
      </c>
      <c r="L86" s="31"/>
    </row>
    <row r="87" spans="2:47" s="1" customFormat="1" ht="16.5" customHeight="1">
      <c r="B87" s="31"/>
      <c r="E87" s="191" t="str">
        <f>E9</f>
        <v>SO 01 - Multifunkční hřiště</v>
      </c>
      <c r="F87" s="232"/>
      <c r="G87" s="232"/>
      <c r="H87" s="232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>Parc. č. 4045/2 a 4054/15 v k.ú. Modřany, Praha 12</v>
      </c>
      <c r="I89" s="26" t="s">
        <v>21</v>
      </c>
      <c r="J89" s="51" t="str">
        <f>IF(J12="","",J12)</f>
        <v>6. 5. 2025</v>
      </c>
      <c r="L89" s="31"/>
    </row>
    <row r="90" spans="2:47" s="1" customFormat="1" ht="6.95" customHeight="1">
      <c r="B90" s="31"/>
      <c r="L90" s="31"/>
    </row>
    <row r="91" spans="2:47" s="1" customFormat="1" ht="40.15" customHeight="1">
      <c r="B91" s="31"/>
      <c r="C91" s="26" t="s">
        <v>23</v>
      </c>
      <c r="F91" s="24" t="str">
        <f>E15</f>
        <v>MČ Praha 12, Generála Šišky 2375/6,Praha 4,Modřany</v>
      </c>
      <c r="I91" s="26" t="s">
        <v>30</v>
      </c>
      <c r="J91" s="29" t="str">
        <f>E21</f>
        <v>Ing.arch. Jan Mudra,Holoubkov 81,338 01 Holoubkov</v>
      </c>
      <c r="L91" s="31"/>
    </row>
    <row r="92" spans="2:47" s="1" customFormat="1" ht="15.2" customHeight="1">
      <c r="B92" s="31"/>
      <c r="C92" s="26" t="s">
        <v>28</v>
      </c>
      <c r="F92" s="24" t="str">
        <f>IF(E18="","",E18)</f>
        <v>Vyplň údaj</v>
      </c>
      <c r="I92" s="26" t="s">
        <v>34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118</v>
      </c>
      <c r="D94" s="92"/>
      <c r="E94" s="92"/>
      <c r="F94" s="92"/>
      <c r="G94" s="92"/>
      <c r="H94" s="92"/>
      <c r="I94" s="92"/>
      <c r="J94" s="101" t="s">
        <v>119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120</v>
      </c>
      <c r="J96" s="65">
        <f>J123</f>
        <v>0</v>
      </c>
      <c r="L96" s="31"/>
      <c r="AU96" s="16" t="s">
        <v>121</v>
      </c>
    </row>
    <row r="97" spans="2:12" s="8" customFormat="1" ht="24.95" customHeight="1">
      <c r="B97" s="103"/>
      <c r="D97" s="104" t="s">
        <v>194</v>
      </c>
      <c r="E97" s="105"/>
      <c r="F97" s="105"/>
      <c r="G97" s="105"/>
      <c r="H97" s="105"/>
      <c r="I97" s="105"/>
      <c r="J97" s="106">
        <f>J124</f>
        <v>0</v>
      </c>
      <c r="L97" s="103"/>
    </row>
    <row r="98" spans="2:12" s="9" customFormat="1" ht="19.899999999999999" customHeight="1">
      <c r="B98" s="107"/>
      <c r="D98" s="108" t="s">
        <v>195</v>
      </c>
      <c r="E98" s="109"/>
      <c r="F98" s="109"/>
      <c r="G98" s="109"/>
      <c r="H98" s="109"/>
      <c r="I98" s="109"/>
      <c r="J98" s="110">
        <f>J125</f>
        <v>0</v>
      </c>
      <c r="L98" s="107"/>
    </row>
    <row r="99" spans="2:12" s="9" customFormat="1" ht="19.899999999999999" customHeight="1">
      <c r="B99" s="107"/>
      <c r="D99" s="108" t="s">
        <v>270</v>
      </c>
      <c r="E99" s="109"/>
      <c r="F99" s="109"/>
      <c r="G99" s="109"/>
      <c r="H99" s="109"/>
      <c r="I99" s="109"/>
      <c r="J99" s="110">
        <f>J144</f>
        <v>0</v>
      </c>
      <c r="L99" s="107"/>
    </row>
    <row r="100" spans="2:12" s="9" customFormat="1" ht="19.899999999999999" customHeight="1">
      <c r="B100" s="107"/>
      <c r="D100" s="108" t="s">
        <v>271</v>
      </c>
      <c r="E100" s="109"/>
      <c r="F100" s="109"/>
      <c r="G100" s="109"/>
      <c r="H100" s="109"/>
      <c r="I100" s="109"/>
      <c r="J100" s="110">
        <f>J173</f>
        <v>0</v>
      </c>
      <c r="L100" s="107"/>
    </row>
    <row r="101" spans="2:12" s="9" customFormat="1" ht="19.899999999999999" customHeight="1">
      <c r="B101" s="107"/>
      <c r="D101" s="108" t="s">
        <v>196</v>
      </c>
      <c r="E101" s="109"/>
      <c r="F101" s="109"/>
      <c r="G101" s="109"/>
      <c r="H101" s="109"/>
      <c r="I101" s="109"/>
      <c r="J101" s="110">
        <f>J178</f>
        <v>0</v>
      </c>
      <c r="L101" s="107"/>
    </row>
    <row r="102" spans="2:12" s="9" customFormat="1" ht="19.899999999999999" customHeight="1">
      <c r="B102" s="107"/>
      <c r="D102" s="108" t="s">
        <v>272</v>
      </c>
      <c r="E102" s="109"/>
      <c r="F102" s="109"/>
      <c r="G102" s="109"/>
      <c r="H102" s="109"/>
      <c r="I102" s="109"/>
      <c r="J102" s="110">
        <f>J184</f>
        <v>0</v>
      </c>
      <c r="L102" s="107"/>
    </row>
    <row r="103" spans="2:12" s="9" customFormat="1" ht="19.899999999999999" customHeight="1">
      <c r="B103" s="107"/>
      <c r="D103" s="108" t="s">
        <v>273</v>
      </c>
      <c r="E103" s="109"/>
      <c r="F103" s="109"/>
      <c r="G103" s="109"/>
      <c r="H103" s="109"/>
      <c r="I103" s="109"/>
      <c r="J103" s="110">
        <f>J203</f>
        <v>0</v>
      </c>
      <c r="L103" s="107"/>
    </row>
    <row r="104" spans="2:12" s="1" customFormat="1" ht="21.75" customHeight="1">
      <c r="B104" s="31"/>
      <c r="L104" s="31"/>
    </row>
    <row r="105" spans="2:12" s="1" customFormat="1" ht="6.95" customHeight="1"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31"/>
    </row>
    <row r="109" spans="2:12" s="1" customFormat="1" ht="6.95" customHeight="1">
      <c r="B109" s="45"/>
      <c r="C109" s="46"/>
      <c r="D109" s="46"/>
      <c r="E109" s="46"/>
      <c r="F109" s="46"/>
      <c r="G109" s="46"/>
      <c r="H109" s="46"/>
      <c r="I109" s="46"/>
      <c r="J109" s="46"/>
      <c r="K109" s="46"/>
      <c r="L109" s="31"/>
    </row>
    <row r="110" spans="2:12" s="1" customFormat="1" ht="24.95" customHeight="1">
      <c r="B110" s="31"/>
      <c r="C110" s="20" t="s">
        <v>127</v>
      </c>
      <c r="L110" s="31"/>
    </row>
    <row r="111" spans="2:12" s="1" customFormat="1" ht="6.95" customHeight="1">
      <c r="B111" s="31"/>
      <c r="L111" s="31"/>
    </row>
    <row r="112" spans="2:12" s="1" customFormat="1" ht="12" customHeight="1">
      <c r="B112" s="31"/>
      <c r="C112" s="26" t="s">
        <v>16</v>
      </c>
      <c r="L112" s="31"/>
    </row>
    <row r="113" spans="2:65" s="1" customFormat="1" ht="16.5" customHeight="1">
      <c r="B113" s="31"/>
      <c r="E113" s="230" t="str">
        <f>E7</f>
        <v>Sportoviště Zátišská-1.Etapa Rekonstrukce</v>
      </c>
      <c r="F113" s="231"/>
      <c r="G113" s="231"/>
      <c r="H113" s="231"/>
      <c r="L113" s="31"/>
    </row>
    <row r="114" spans="2:65" s="1" customFormat="1" ht="12" customHeight="1">
      <c r="B114" s="31"/>
      <c r="C114" s="26" t="s">
        <v>114</v>
      </c>
      <c r="L114" s="31"/>
    </row>
    <row r="115" spans="2:65" s="1" customFormat="1" ht="16.5" customHeight="1">
      <c r="B115" s="31"/>
      <c r="E115" s="191" t="str">
        <f>E9</f>
        <v>SO 01 - Multifunkční hřiště</v>
      </c>
      <c r="F115" s="232"/>
      <c r="G115" s="232"/>
      <c r="H115" s="232"/>
      <c r="L115" s="31"/>
    </row>
    <row r="116" spans="2:65" s="1" customFormat="1" ht="6.95" customHeight="1">
      <c r="B116" s="31"/>
      <c r="L116" s="31"/>
    </row>
    <row r="117" spans="2:65" s="1" customFormat="1" ht="12" customHeight="1">
      <c r="B117" s="31"/>
      <c r="C117" s="26" t="s">
        <v>20</v>
      </c>
      <c r="F117" s="24" t="str">
        <f>F12</f>
        <v>Parc. č. 4045/2 a 4054/15 v k.ú. Modřany, Praha 12</v>
      </c>
      <c r="I117" s="26" t="s">
        <v>21</v>
      </c>
      <c r="J117" s="51" t="str">
        <f>IF(J12="","",J12)</f>
        <v>6. 5. 2025</v>
      </c>
      <c r="L117" s="31"/>
    </row>
    <row r="118" spans="2:65" s="1" customFormat="1" ht="6.95" customHeight="1">
      <c r="B118" s="31"/>
      <c r="L118" s="31"/>
    </row>
    <row r="119" spans="2:65" s="1" customFormat="1" ht="40.15" customHeight="1">
      <c r="B119" s="31"/>
      <c r="C119" s="26" t="s">
        <v>23</v>
      </c>
      <c r="F119" s="24" t="str">
        <f>E15</f>
        <v>MČ Praha 12, Generála Šišky 2375/6,Praha 4,Modřany</v>
      </c>
      <c r="I119" s="26" t="s">
        <v>30</v>
      </c>
      <c r="J119" s="29" t="str">
        <f>E21</f>
        <v>Ing.arch. Jan Mudra,Holoubkov 81,338 01 Holoubkov</v>
      </c>
      <c r="L119" s="31"/>
    </row>
    <row r="120" spans="2:65" s="1" customFormat="1" ht="15.2" customHeight="1">
      <c r="B120" s="31"/>
      <c r="C120" s="26" t="s">
        <v>28</v>
      </c>
      <c r="F120" s="24" t="str">
        <f>IF(E18="","",E18)</f>
        <v>Vyplň údaj</v>
      </c>
      <c r="I120" s="26" t="s">
        <v>34</v>
      </c>
      <c r="J120" s="29" t="str">
        <f>E24</f>
        <v xml:space="preserve"> </v>
      </c>
      <c r="L120" s="31"/>
    </row>
    <row r="121" spans="2:65" s="1" customFormat="1" ht="10.35" customHeight="1">
      <c r="B121" s="31"/>
      <c r="L121" s="31"/>
    </row>
    <row r="122" spans="2:65" s="10" customFormat="1" ht="29.25" customHeight="1">
      <c r="B122" s="111"/>
      <c r="C122" s="112" t="s">
        <v>128</v>
      </c>
      <c r="D122" s="113" t="s">
        <v>63</v>
      </c>
      <c r="E122" s="113" t="s">
        <v>59</v>
      </c>
      <c r="F122" s="113" t="s">
        <v>60</v>
      </c>
      <c r="G122" s="113" t="s">
        <v>129</v>
      </c>
      <c r="H122" s="113" t="s">
        <v>130</v>
      </c>
      <c r="I122" s="113" t="s">
        <v>131</v>
      </c>
      <c r="J122" s="114" t="s">
        <v>119</v>
      </c>
      <c r="K122" s="115" t="s">
        <v>132</v>
      </c>
      <c r="L122" s="111"/>
      <c r="M122" s="58" t="s">
        <v>1</v>
      </c>
      <c r="N122" s="59" t="s">
        <v>42</v>
      </c>
      <c r="O122" s="59" t="s">
        <v>133</v>
      </c>
      <c r="P122" s="59" t="s">
        <v>134</v>
      </c>
      <c r="Q122" s="59" t="s">
        <v>135</v>
      </c>
      <c r="R122" s="59" t="s">
        <v>136</v>
      </c>
      <c r="S122" s="59" t="s">
        <v>137</v>
      </c>
      <c r="T122" s="60" t="s">
        <v>138</v>
      </c>
    </row>
    <row r="123" spans="2:65" s="1" customFormat="1" ht="22.9" customHeight="1">
      <c r="B123" s="31"/>
      <c r="C123" s="63" t="s">
        <v>139</v>
      </c>
      <c r="J123" s="116">
        <f>BK123</f>
        <v>0</v>
      </c>
      <c r="L123" s="31"/>
      <c r="M123" s="61"/>
      <c r="N123" s="52"/>
      <c r="O123" s="52"/>
      <c r="P123" s="117">
        <f>P124</f>
        <v>0</v>
      </c>
      <c r="Q123" s="52"/>
      <c r="R123" s="117">
        <f>R124</f>
        <v>52.782690000000002</v>
      </c>
      <c r="S123" s="52"/>
      <c r="T123" s="118">
        <f>T124</f>
        <v>0</v>
      </c>
      <c r="AT123" s="16" t="s">
        <v>77</v>
      </c>
      <c r="AU123" s="16" t="s">
        <v>121</v>
      </c>
      <c r="BK123" s="119">
        <f>BK124</f>
        <v>0</v>
      </c>
    </row>
    <row r="124" spans="2:65" s="11" customFormat="1" ht="25.9" customHeight="1">
      <c r="B124" s="120"/>
      <c r="D124" s="121" t="s">
        <v>77</v>
      </c>
      <c r="E124" s="122" t="s">
        <v>198</v>
      </c>
      <c r="F124" s="122" t="s">
        <v>199</v>
      </c>
      <c r="I124" s="123"/>
      <c r="J124" s="124">
        <f>BK124</f>
        <v>0</v>
      </c>
      <c r="L124" s="120"/>
      <c r="M124" s="125"/>
      <c r="P124" s="126">
        <f>P125+P144+P173+P178+P184+P203</f>
        <v>0</v>
      </c>
      <c r="R124" s="126">
        <f>R125+R144+R173+R178+R184+R203</f>
        <v>52.782690000000002</v>
      </c>
      <c r="T124" s="127">
        <f>T125+T144+T173+T178+T184+T203</f>
        <v>0</v>
      </c>
      <c r="AR124" s="121" t="s">
        <v>86</v>
      </c>
      <c r="AT124" s="128" t="s">
        <v>77</v>
      </c>
      <c r="AU124" s="128" t="s">
        <v>78</v>
      </c>
      <c r="AY124" s="121" t="s">
        <v>142</v>
      </c>
      <c r="BK124" s="129">
        <f>BK125+BK144+BK173+BK178+BK184+BK203</f>
        <v>0</v>
      </c>
    </row>
    <row r="125" spans="2:65" s="11" customFormat="1" ht="22.9" customHeight="1">
      <c r="B125" s="120"/>
      <c r="D125" s="121" t="s">
        <v>77</v>
      </c>
      <c r="E125" s="130" t="s">
        <v>86</v>
      </c>
      <c r="F125" s="130" t="s">
        <v>200</v>
      </c>
      <c r="I125" s="123"/>
      <c r="J125" s="131">
        <f>BK125</f>
        <v>0</v>
      </c>
      <c r="L125" s="120"/>
      <c r="M125" s="125"/>
      <c r="P125" s="126">
        <f>SUM(P126:P143)</f>
        <v>0</v>
      </c>
      <c r="R125" s="126">
        <f>SUM(R126:R143)</f>
        <v>0</v>
      </c>
      <c r="T125" s="127">
        <f>SUM(T126:T143)</f>
        <v>0</v>
      </c>
      <c r="AR125" s="121" t="s">
        <v>86</v>
      </c>
      <c r="AT125" s="128" t="s">
        <v>77</v>
      </c>
      <c r="AU125" s="128" t="s">
        <v>86</v>
      </c>
      <c r="AY125" s="121" t="s">
        <v>142</v>
      </c>
      <c r="BK125" s="129">
        <f>SUM(BK126:BK143)</f>
        <v>0</v>
      </c>
    </row>
    <row r="126" spans="2:65" s="1" customFormat="1" ht="33" customHeight="1">
      <c r="B126" s="132"/>
      <c r="C126" s="133" t="s">
        <v>86</v>
      </c>
      <c r="D126" s="133" t="s">
        <v>145</v>
      </c>
      <c r="E126" s="134" t="s">
        <v>274</v>
      </c>
      <c r="F126" s="135" t="s">
        <v>275</v>
      </c>
      <c r="G126" s="136" t="s">
        <v>212</v>
      </c>
      <c r="H126" s="137">
        <v>88</v>
      </c>
      <c r="I126" s="138"/>
      <c r="J126" s="139">
        <f>ROUND(I126*H126,2)</f>
        <v>0</v>
      </c>
      <c r="K126" s="140"/>
      <c r="L126" s="31"/>
      <c r="M126" s="141" t="s">
        <v>1</v>
      </c>
      <c r="N126" s="142" t="s">
        <v>43</v>
      </c>
      <c r="P126" s="143">
        <f>O126*H126</f>
        <v>0</v>
      </c>
      <c r="Q126" s="143">
        <v>0</v>
      </c>
      <c r="R126" s="143">
        <f>Q126*H126</f>
        <v>0</v>
      </c>
      <c r="S126" s="143">
        <v>0</v>
      </c>
      <c r="T126" s="144">
        <f>S126*H126</f>
        <v>0</v>
      </c>
      <c r="AR126" s="145" t="s">
        <v>164</v>
      </c>
      <c r="AT126" s="145" t="s">
        <v>145</v>
      </c>
      <c r="AU126" s="145" t="s">
        <v>88</v>
      </c>
      <c r="AY126" s="16" t="s">
        <v>142</v>
      </c>
      <c r="BE126" s="146">
        <f>IF(N126="základní",J126,0)</f>
        <v>0</v>
      </c>
      <c r="BF126" s="146">
        <f>IF(N126="snížená",J126,0)</f>
        <v>0</v>
      </c>
      <c r="BG126" s="146">
        <f>IF(N126="zákl. přenesená",J126,0)</f>
        <v>0</v>
      </c>
      <c r="BH126" s="146">
        <f>IF(N126="sníž. přenesená",J126,0)</f>
        <v>0</v>
      </c>
      <c r="BI126" s="146">
        <f>IF(N126="nulová",J126,0)</f>
        <v>0</v>
      </c>
      <c r="BJ126" s="16" t="s">
        <v>86</v>
      </c>
      <c r="BK126" s="146">
        <f>ROUND(I126*H126,2)</f>
        <v>0</v>
      </c>
      <c r="BL126" s="16" t="s">
        <v>164</v>
      </c>
      <c r="BM126" s="145" t="s">
        <v>276</v>
      </c>
    </row>
    <row r="127" spans="2:65" s="13" customFormat="1" ht="22.5">
      <c r="B127" s="163"/>
      <c r="D127" s="147" t="s">
        <v>214</v>
      </c>
      <c r="E127" s="164" t="s">
        <v>1</v>
      </c>
      <c r="F127" s="165" t="s">
        <v>277</v>
      </c>
      <c r="H127" s="166">
        <v>88</v>
      </c>
      <c r="I127" s="167"/>
      <c r="L127" s="163"/>
      <c r="M127" s="168"/>
      <c r="T127" s="169"/>
      <c r="AT127" s="164" t="s">
        <v>214</v>
      </c>
      <c r="AU127" s="164" t="s">
        <v>88</v>
      </c>
      <c r="AV127" s="13" t="s">
        <v>88</v>
      </c>
      <c r="AW127" s="13" t="s">
        <v>33</v>
      </c>
      <c r="AX127" s="13" t="s">
        <v>78</v>
      </c>
      <c r="AY127" s="164" t="s">
        <v>142</v>
      </c>
    </row>
    <row r="128" spans="2:65" s="14" customFormat="1" ht="11.25">
      <c r="B128" s="170"/>
      <c r="D128" s="147" t="s">
        <v>214</v>
      </c>
      <c r="E128" s="171" t="s">
        <v>1</v>
      </c>
      <c r="F128" s="172" t="s">
        <v>217</v>
      </c>
      <c r="H128" s="173">
        <v>88</v>
      </c>
      <c r="I128" s="174"/>
      <c r="L128" s="170"/>
      <c r="M128" s="175"/>
      <c r="T128" s="176"/>
      <c r="AT128" s="171" t="s">
        <v>214</v>
      </c>
      <c r="AU128" s="171" t="s">
        <v>88</v>
      </c>
      <c r="AV128" s="14" t="s">
        <v>164</v>
      </c>
      <c r="AW128" s="14" t="s">
        <v>33</v>
      </c>
      <c r="AX128" s="14" t="s">
        <v>86</v>
      </c>
      <c r="AY128" s="171" t="s">
        <v>142</v>
      </c>
    </row>
    <row r="129" spans="2:65" s="1" customFormat="1" ht="33" customHeight="1">
      <c r="B129" s="132"/>
      <c r="C129" s="133" t="s">
        <v>88</v>
      </c>
      <c r="D129" s="133" t="s">
        <v>145</v>
      </c>
      <c r="E129" s="134" t="s">
        <v>278</v>
      </c>
      <c r="F129" s="135" t="s">
        <v>279</v>
      </c>
      <c r="G129" s="136" t="s">
        <v>212</v>
      </c>
      <c r="H129" s="137">
        <v>88</v>
      </c>
      <c r="I129" s="138"/>
      <c r="J129" s="139">
        <f>ROUND(I129*H129,2)</f>
        <v>0</v>
      </c>
      <c r="K129" s="140"/>
      <c r="L129" s="31"/>
      <c r="M129" s="141" t="s">
        <v>1</v>
      </c>
      <c r="N129" s="142" t="s">
        <v>43</v>
      </c>
      <c r="P129" s="143">
        <f>O129*H129</f>
        <v>0</v>
      </c>
      <c r="Q129" s="143">
        <v>0</v>
      </c>
      <c r="R129" s="143">
        <f>Q129*H129</f>
        <v>0</v>
      </c>
      <c r="S129" s="143">
        <v>0</v>
      </c>
      <c r="T129" s="144">
        <f>S129*H129</f>
        <v>0</v>
      </c>
      <c r="AR129" s="145" t="s">
        <v>164</v>
      </c>
      <c r="AT129" s="145" t="s">
        <v>145</v>
      </c>
      <c r="AU129" s="145" t="s">
        <v>88</v>
      </c>
      <c r="AY129" s="16" t="s">
        <v>142</v>
      </c>
      <c r="BE129" s="146">
        <f>IF(N129="základní",J129,0)</f>
        <v>0</v>
      </c>
      <c r="BF129" s="146">
        <f>IF(N129="snížená",J129,0)</f>
        <v>0</v>
      </c>
      <c r="BG129" s="146">
        <f>IF(N129="zákl. přenesená",J129,0)</f>
        <v>0</v>
      </c>
      <c r="BH129" s="146">
        <f>IF(N129="sníž. přenesená",J129,0)</f>
        <v>0</v>
      </c>
      <c r="BI129" s="146">
        <f>IF(N129="nulová",J129,0)</f>
        <v>0</v>
      </c>
      <c r="BJ129" s="16" t="s">
        <v>86</v>
      </c>
      <c r="BK129" s="146">
        <f>ROUND(I129*H129,2)</f>
        <v>0</v>
      </c>
      <c r="BL129" s="16" t="s">
        <v>164</v>
      </c>
      <c r="BM129" s="145" t="s">
        <v>280</v>
      </c>
    </row>
    <row r="130" spans="2:65" s="13" customFormat="1" ht="22.5">
      <c r="B130" s="163"/>
      <c r="D130" s="147" t="s">
        <v>214</v>
      </c>
      <c r="E130" s="164" t="s">
        <v>1</v>
      </c>
      <c r="F130" s="165" t="s">
        <v>277</v>
      </c>
      <c r="H130" s="166">
        <v>88</v>
      </c>
      <c r="I130" s="167"/>
      <c r="L130" s="163"/>
      <c r="M130" s="168"/>
      <c r="T130" s="169"/>
      <c r="AT130" s="164" t="s">
        <v>214</v>
      </c>
      <c r="AU130" s="164" t="s">
        <v>88</v>
      </c>
      <c r="AV130" s="13" t="s">
        <v>88</v>
      </c>
      <c r="AW130" s="13" t="s">
        <v>33</v>
      </c>
      <c r="AX130" s="13" t="s">
        <v>78</v>
      </c>
      <c r="AY130" s="164" t="s">
        <v>142</v>
      </c>
    </row>
    <row r="131" spans="2:65" s="14" customFormat="1" ht="11.25">
      <c r="B131" s="170"/>
      <c r="D131" s="147" t="s">
        <v>214</v>
      </c>
      <c r="E131" s="171" t="s">
        <v>1</v>
      </c>
      <c r="F131" s="172" t="s">
        <v>217</v>
      </c>
      <c r="H131" s="173">
        <v>88</v>
      </c>
      <c r="I131" s="174"/>
      <c r="L131" s="170"/>
      <c r="M131" s="175"/>
      <c r="T131" s="176"/>
      <c r="AT131" s="171" t="s">
        <v>214</v>
      </c>
      <c r="AU131" s="171" t="s">
        <v>88</v>
      </c>
      <c r="AV131" s="14" t="s">
        <v>164</v>
      </c>
      <c r="AW131" s="14" t="s">
        <v>33</v>
      </c>
      <c r="AX131" s="14" t="s">
        <v>86</v>
      </c>
      <c r="AY131" s="171" t="s">
        <v>142</v>
      </c>
    </row>
    <row r="132" spans="2:65" s="1" customFormat="1" ht="24.2" customHeight="1">
      <c r="B132" s="132"/>
      <c r="C132" s="133" t="s">
        <v>157</v>
      </c>
      <c r="D132" s="133" t="s">
        <v>145</v>
      </c>
      <c r="E132" s="134" t="s">
        <v>281</v>
      </c>
      <c r="F132" s="135" t="s">
        <v>282</v>
      </c>
      <c r="G132" s="136" t="s">
        <v>212</v>
      </c>
      <c r="H132" s="137">
        <v>176</v>
      </c>
      <c r="I132" s="138"/>
      <c r="J132" s="139">
        <f>ROUND(I132*H132,2)</f>
        <v>0</v>
      </c>
      <c r="K132" s="140"/>
      <c r="L132" s="31"/>
      <c r="M132" s="141" t="s">
        <v>1</v>
      </c>
      <c r="N132" s="142" t="s">
        <v>43</v>
      </c>
      <c r="P132" s="143">
        <f>O132*H132</f>
        <v>0</v>
      </c>
      <c r="Q132" s="143">
        <v>0</v>
      </c>
      <c r="R132" s="143">
        <f>Q132*H132</f>
        <v>0</v>
      </c>
      <c r="S132" s="143">
        <v>0</v>
      </c>
      <c r="T132" s="144">
        <f>S132*H132</f>
        <v>0</v>
      </c>
      <c r="AR132" s="145" t="s">
        <v>164</v>
      </c>
      <c r="AT132" s="145" t="s">
        <v>145</v>
      </c>
      <c r="AU132" s="145" t="s">
        <v>88</v>
      </c>
      <c r="AY132" s="16" t="s">
        <v>142</v>
      </c>
      <c r="BE132" s="146">
        <f>IF(N132="základní",J132,0)</f>
        <v>0</v>
      </c>
      <c r="BF132" s="146">
        <f>IF(N132="snížená",J132,0)</f>
        <v>0</v>
      </c>
      <c r="BG132" s="146">
        <f>IF(N132="zákl. přenesená",J132,0)</f>
        <v>0</v>
      </c>
      <c r="BH132" s="146">
        <f>IF(N132="sníž. přenesená",J132,0)</f>
        <v>0</v>
      </c>
      <c r="BI132" s="146">
        <f>IF(N132="nulová",J132,0)</f>
        <v>0</v>
      </c>
      <c r="BJ132" s="16" t="s">
        <v>86</v>
      </c>
      <c r="BK132" s="146">
        <f>ROUND(I132*H132,2)</f>
        <v>0</v>
      </c>
      <c r="BL132" s="16" t="s">
        <v>164</v>
      </c>
      <c r="BM132" s="145" t="s">
        <v>283</v>
      </c>
    </row>
    <row r="133" spans="2:65" s="13" customFormat="1" ht="22.5">
      <c r="B133" s="163"/>
      <c r="D133" s="147" t="s">
        <v>214</v>
      </c>
      <c r="E133" s="164" t="s">
        <v>1</v>
      </c>
      <c r="F133" s="165" t="s">
        <v>284</v>
      </c>
      <c r="H133" s="166">
        <v>176</v>
      </c>
      <c r="I133" s="167"/>
      <c r="L133" s="163"/>
      <c r="M133" s="168"/>
      <c r="T133" s="169"/>
      <c r="AT133" s="164" t="s">
        <v>214</v>
      </c>
      <c r="AU133" s="164" t="s">
        <v>88</v>
      </c>
      <c r="AV133" s="13" t="s">
        <v>88</v>
      </c>
      <c r="AW133" s="13" t="s">
        <v>33</v>
      </c>
      <c r="AX133" s="13" t="s">
        <v>78</v>
      </c>
      <c r="AY133" s="164" t="s">
        <v>142</v>
      </c>
    </row>
    <row r="134" spans="2:65" s="14" customFormat="1" ht="11.25">
      <c r="B134" s="170"/>
      <c r="D134" s="147" t="s">
        <v>214</v>
      </c>
      <c r="E134" s="171" t="s">
        <v>1</v>
      </c>
      <c r="F134" s="172" t="s">
        <v>217</v>
      </c>
      <c r="H134" s="173">
        <v>176</v>
      </c>
      <c r="I134" s="174"/>
      <c r="L134" s="170"/>
      <c r="M134" s="175"/>
      <c r="T134" s="176"/>
      <c r="AT134" s="171" t="s">
        <v>214</v>
      </c>
      <c r="AU134" s="171" t="s">
        <v>88</v>
      </c>
      <c r="AV134" s="14" t="s">
        <v>164</v>
      </c>
      <c r="AW134" s="14" t="s">
        <v>33</v>
      </c>
      <c r="AX134" s="14" t="s">
        <v>86</v>
      </c>
      <c r="AY134" s="171" t="s">
        <v>142</v>
      </c>
    </row>
    <row r="135" spans="2:65" s="1" customFormat="1" ht="37.9" customHeight="1">
      <c r="B135" s="132"/>
      <c r="C135" s="133" t="s">
        <v>164</v>
      </c>
      <c r="D135" s="133" t="s">
        <v>145</v>
      </c>
      <c r="E135" s="134" t="s">
        <v>285</v>
      </c>
      <c r="F135" s="135" t="s">
        <v>286</v>
      </c>
      <c r="G135" s="136" t="s">
        <v>212</v>
      </c>
      <c r="H135" s="137">
        <v>176</v>
      </c>
      <c r="I135" s="138"/>
      <c r="J135" s="139">
        <f>ROUND(I135*H135,2)</f>
        <v>0</v>
      </c>
      <c r="K135" s="140"/>
      <c r="L135" s="31"/>
      <c r="M135" s="141" t="s">
        <v>1</v>
      </c>
      <c r="N135" s="142" t="s">
        <v>43</v>
      </c>
      <c r="P135" s="143">
        <f>O135*H135</f>
        <v>0</v>
      </c>
      <c r="Q135" s="143">
        <v>0</v>
      </c>
      <c r="R135" s="143">
        <f>Q135*H135</f>
        <v>0</v>
      </c>
      <c r="S135" s="143">
        <v>0</v>
      </c>
      <c r="T135" s="144">
        <f>S135*H135</f>
        <v>0</v>
      </c>
      <c r="AR135" s="145" t="s">
        <v>164</v>
      </c>
      <c r="AT135" s="145" t="s">
        <v>145</v>
      </c>
      <c r="AU135" s="145" t="s">
        <v>88</v>
      </c>
      <c r="AY135" s="16" t="s">
        <v>142</v>
      </c>
      <c r="BE135" s="146">
        <f>IF(N135="základní",J135,0)</f>
        <v>0</v>
      </c>
      <c r="BF135" s="146">
        <f>IF(N135="snížená",J135,0)</f>
        <v>0</v>
      </c>
      <c r="BG135" s="146">
        <f>IF(N135="zákl. přenesená",J135,0)</f>
        <v>0</v>
      </c>
      <c r="BH135" s="146">
        <f>IF(N135="sníž. přenesená",J135,0)</f>
        <v>0</v>
      </c>
      <c r="BI135" s="146">
        <f>IF(N135="nulová",J135,0)</f>
        <v>0</v>
      </c>
      <c r="BJ135" s="16" t="s">
        <v>86</v>
      </c>
      <c r="BK135" s="146">
        <f>ROUND(I135*H135,2)</f>
        <v>0</v>
      </c>
      <c r="BL135" s="16" t="s">
        <v>164</v>
      </c>
      <c r="BM135" s="145" t="s">
        <v>287</v>
      </c>
    </row>
    <row r="136" spans="2:65" s="13" customFormat="1" ht="22.5">
      <c r="B136" s="163"/>
      <c r="D136" s="147" t="s">
        <v>214</v>
      </c>
      <c r="E136" s="164" t="s">
        <v>1</v>
      </c>
      <c r="F136" s="165" t="s">
        <v>284</v>
      </c>
      <c r="H136" s="166">
        <v>176</v>
      </c>
      <c r="I136" s="167"/>
      <c r="L136" s="163"/>
      <c r="M136" s="168"/>
      <c r="T136" s="169"/>
      <c r="AT136" s="164" t="s">
        <v>214</v>
      </c>
      <c r="AU136" s="164" t="s">
        <v>88</v>
      </c>
      <c r="AV136" s="13" t="s">
        <v>88</v>
      </c>
      <c r="AW136" s="13" t="s">
        <v>33</v>
      </c>
      <c r="AX136" s="13" t="s">
        <v>78</v>
      </c>
      <c r="AY136" s="164" t="s">
        <v>142</v>
      </c>
    </row>
    <row r="137" spans="2:65" s="14" customFormat="1" ht="11.25">
      <c r="B137" s="170"/>
      <c r="D137" s="147" t="s">
        <v>214</v>
      </c>
      <c r="E137" s="171" t="s">
        <v>1</v>
      </c>
      <c r="F137" s="172" t="s">
        <v>217</v>
      </c>
      <c r="H137" s="173">
        <v>176</v>
      </c>
      <c r="I137" s="174"/>
      <c r="L137" s="170"/>
      <c r="M137" s="175"/>
      <c r="T137" s="176"/>
      <c r="AT137" s="171" t="s">
        <v>214</v>
      </c>
      <c r="AU137" s="171" t="s">
        <v>88</v>
      </c>
      <c r="AV137" s="14" t="s">
        <v>164</v>
      </c>
      <c r="AW137" s="14" t="s">
        <v>33</v>
      </c>
      <c r="AX137" s="14" t="s">
        <v>86</v>
      </c>
      <c r="AY137" s="171" t="s">
        <v>142</v>
      </c>
    </row>
    <row r="138" spans="2:65" s="1" customFormat="1" ht="37.9" customHeight="1">
      <c r="B138" s="132"/>
      <c r="C138" s="133" t="s">
        <v>163</v>
      </c>
      <c r="D138" s="133" t="s">
        <v>145</v>
      </c>
      <c r="E138" s="134" t="s">
        <v>288</v>
      </c>
      <c r="F138" s="135" t="s">
        <v>289</v>
      </c>
      <c r="G138" s="136" t="s">
        <v>212</v>
      </c>
      <c r="H138" s="137">
        <v>2640</v>
      </c>
      <c r="I138" s="138"/>
      <c r="J138" s="139">
        <f>ROUND(I138*H138,2)</f>
        <v>0</v>
      </c>
      <c r="K138" s="140"/>
      <c r="L138" s="31"/>
      <c r="M138" s="141" t="s">
        <v>1</v>
      </c>
      <c r="N138" s="142" t="s">
        <v>43</v>
      </c>
      <c r="P138" s="143">
        <f>O138*H138</f>
        <v>0</v>
      </c>
      <c r="Q138" s="143">
        <v>0</v>
      </c>
      <c r="R138" s="143">
        <f>Q138*H138</f>
        <v>0</v>
      </c>
      <c r="S138" s="143">
        <v>0</v>
      </c>
      <c r="T138" s="144">
        <f>S138*H138</f>
        <v>0</v>
      </c>
      <c r="AR138" s="145" t="s">
        <v>164</v>
      </c>
      <c r="AT138" s="145" t="s">
        <v>145</v>
      </c>
      <c r="AU138" s="145" t="s">
        <v>88</v>
      </c>
      <c r="AY138" s="16" t="s">
        <v>142</v>
      </c>
      <c r="BE138" s="146">
        <f>IF(N138="základní",J138,0)</f>
        <v>0</v>
      </c>
      <c r="BF138" s="146">
        <f>IF(N138="snížená",J138,0)</f>
        <v>0</v>
      </c>
      <c r="BG138" s="146">
        <f>IF(N138="zákl. přenesená",J138,0)</f>
        <v>0</v>
      </c>
      <c r="BH138" s="146">
        <f>IF(N138="sníž. přenesená",J138,0)</f>
        <v>0</v>
      </c>
      <c r="BI138" s="146">
        <f>IF(N138="nulová",J138,0)</f>
        <v>0</v>
      </c>
      <c r="BJ138" s="16" t="s">
        <v>86</v>
      </c>
      <c r="BK138" s="146">
        <f>ROUND(I138*H138,2)</f>
        <v>0</v>
      </c>
      <c r="BL138" s="16" t="s">
        <v>164</v>
      </c>
      <c r="BM138" s="145" t="s">
        <v>290</v>
      </c>
    </row>
    <row r="139" spans="2:65" s="13" customFormat="1" ht="11.25">
      <c r="B139" s="163"/>
      <c r="D139" s="147" t="s">
        <v>214</v>
      </c>
      <c r="E139" s="164" t="s">
        <v>1</v>
      </c>
      <c r="F139" s="165" t="s">
        <v>291</v>
      </c>
      <c r="H139" s="166">
        <v>2640</v>
      </c>
      <c r="I139" s="167"/>
      <c r="L139" s="163"/>
      <c r="M139" s="168"/>
      <c r="T139" s="169"/>
      <c r="AT139" s="164" t="s">
        <v>214</v>
      </c>
      <c r="AU139" s="164" t="s">
        <v>88</v>
      </c>
      <c r="AV139" s="13" t="s">
        <v>88</v>
      </c>
      <c r="AW139" s="13" t="s">
        <v>33</v>
      </c>
      <c r="AX139" s="13" t="s">
        <v>78</v>
      </c>
      <c r="AY139" s="164" t="s">
        <v>142</v>
      </c>
    </row>
    <row r="140" spans="2:65" s="14" customFormat="1" ht="11.25">
      <c r="B140" s="170"/>
      <c r="D140" s="147" t="s">
        <v>214</v>
      </c>
      <c r="E140" s="171" t="s">
        <v>1</v>
      </c>
      <c r="F140" s="172" t="s">
        <v>217</v>
      </c>
      <c r="H140" s="173">
        <v>2640</v>
      </c>
      <c r="I140" s="174"/>
      <c r="L140" s="170"/>
      <c r="M140" s="175"/>
      <c r="T140" s="176"/>
      <c r="AT140" s="171" t="s">
        <v>214</v>
      </c>
      <c r="AU140" s="171" t="s">
        <v>88</v>
      </c>
      <c r="AV140" s="14" t="s">
        <v>164</v>
      </c>
      <c r="AW140" s="14" t="s">
        <v>33</v>
      </c>
      <c r="AX140" s="14" t="s">
        <v>86</v>
      </c>
      <c r="AY140" s="171" t="s">
        <v>142</v>
      </c>
    </row>
    <row r="141" spans="2:65" s="1" customFormat="1" ht="33" customHeight="1">
      <c r="B141" s="132"/>
      <c r="C141" s="133" t="s">
        <v>175</v>
      </c>
      <c r="D141" s="133" t="s">
        <v>145</v>
      </c>
      <c r="E141" s="134" t="s">
        <v>292</v>
      </c>
      <c r="F141" s="135" t="s">
        <v>293</v>
      </c>
      <c r="G141" s="136" t="s">
        <v>246</v>
      </c>
      <c r="H141" s="137">
        <v>325.60000000000002</v>
      </c>
      <c r="I141" s="138"/>
      <c r="J141" s="139">
        <f>ROUND(I141*H141,2)</f>
        <v>0</v>
      </c>
      <c r="K141" s="140"/>
      <c r="L141" s="31"/>
      <c r="M141" s="141" t="s">
        <v>1</v>
      </c>
      <c r="N141" s="142" t="s">
        <v>43</v>
      </c>
      <c r="P141" s="143">
        <f>O141*H141</f>
        <v>0</v>
      </c>
      <c r="Q141" s="143">
        <v>0</v>
      </c>
      <c r="R141" s="143">
        <f>Q141*H141</f>
        <v>0</v>
      </c>
      <c r="S141" s="143">
        <v>0</v>
      </c>
      <c r="T141" s="144">
        <f>S141*H141</f>
        <v>0</v>
      </c>
      <c r="AR141" s="145" t="s">
        <v>164</v>
      </c>
      <c r="AT141" s="145" t="s">
        <v>145</v>
      </c>
      <c r="AU141" s="145" t="s">
        <v>88</v>
      </c>
      <c r="AY141" s="16" t="s">
        <v>142</v>
      </c>
      <c r="BE141" s="146">
        <f>IF(N141="základní",J141,0)</f>
        <v>0</v>
      </c>
      <c r="BF141" s="146">
        <f>IF(N141="snížená",J141,0)</f>
        <v>0</v>
      </c>
      <c r="BG141" s="146">
        <f>IF(N141="zákl. přenesená",J141,0)</f>
        <v>0</v>
      </c>
      <c r="BH141" s="146">
        <f>IF(N141="sníž. přenesená",J141,0)</f>
        <v>0</v>
      </c>
      <c r="BI141" s="146">
        <f>IF(N141="nulová",J141,0)</f>
        <v>0</v>
      </c>
      <c r="BJ141" s="16" t="s">
        <v>86</v>
      </c>
      <c r="BK141" s="146">
        <f>ROUND(I141*H141,2)</f>
        <v>0</v>
      </c>
      <c r="BL141" s="16" t="s">
        <v>164</v>
      </c>
      <c r="BM141" s="145" t="s">
        <v>294</v>
      </c>
    </row>
    <row r="142" spans="2:65" s="13" customFormat="1" ht="11.25">
      <c r="B142" s="163"/>
      <c r="D142" s="147" t="s">
        <v>214</v>
      </c>
      <c r="E142" s="164" t="s">
        <v>1</v>
      </c>
      <c r="F142" s="165" t="s">
        <v>295</v>
      </c>
      <c r="H142" s="166">
        <v>325.60000000000002</v>
      </c>
      <c r="I142" s="167"/>
      <c r="L142" s="163"/>
      <c r="M142" s="168"/>
      <c r="T142" s="169"/>
      <c r="AT142" s="164" t="s">
        <v>214</v>
      </c>
      <c r="AU142" s="164" t="s">
        <v>88</v>
      </c>
      <c r="AV142" s="13" t="s">
        <v>88</v>
      </c>
      <c r="AW142" s="13" t="s">
        <v>33</v>
      </c>
      <c r="AX142" s="13" t="s">
        <v>78</v>
      </c>
      <c r="AY142" s="164" t="s">
        <v>142</v>
      </c>
    </row>
    <row r="143" spans="2:65" s="14" customFormat="1" ht="11.25">
      <c r="B143" s="170"/>
      <c r="D143" s="147" t="s">
        <v>214</v>
      </c>
      <c r="E143" s="171" t="s">
        <v>1</v>
      </c>
      <c r="F143" s="172" t="s">
        <v>217</v>
      </c>
      <c r="H143" s="173">
        <v>325.60000000000002</v>
      </c>
      <c r="I143" s="174"/>
      <c r="L143" s="170"/>
      <c r="M143" s="175"/>
      <c r="T143" s="176"/>
      <c r="AT143" s="171" t="s">
        <v>214</v>
      </c>
      <c r="AU143" s="171" t="s">
        <v>88</v>
      </c>
      <c r="AV143" s="14" t="s">
        <v>164</v>
      </c>
      <c r="AW143" s="14" t="s">
        <v>33</v>
      </c>
      <c r="AX143" s="14" t="s">
        <v>86</v>
      </c>
      <c r="AY143" s="171" t="s">
        <v>142</v>
      </c>
    </row>
    <row r="144" spans="2:65" s="11" customFormat="1" ht="22.9" customHeight="1">
      <c r="B144" s="120"/>
      <c r="D144" s="121" t="s">
        <v>77</v>
      </c>
      <c r="E144" s="130" t="s">
        <v>163</v>
      </c>
      <c r="F144" s="130" t="s">
        <v>296</v>
      </c>
      <c r="I144" s="123"/>
      <c r="J144" s="131">
        <f>BK144</f>
        <v>0</v>
      </c>
      <c r="L144" s="120"/>
      <c r="M144" s="125"/>
      <c r="P144" s="126">
        <f>SUM(P145:P172)</f>
        <v>0</v>
      </c>
      <c r="R144" s="126">
        <f>SUM(R145:R172)</f>
        <v>39.962569999999999</v>
      </c>
      <c r="T144" s="127">
        <f>SUM(T145:T172)</f>
        <v>0</v>
      </c>
      <c r="AR144" s="121" t="s">
        <v>86</v>
      </c>
      <c r="AT144" s="128" t="s">
        <v>77</v>
      </c>
      <c r="AU144" s="128" t="s">
        <v>86</v>
      </c>
      <c r="AY144" s="121" t="s">
        <v>142</v>
      </c>
      <c r="BK144" s="129">
        <f>SUM(BK145:BK172)</f>
        <v>0</v>
      </c>
    </row>
    <row r="145" spans="2:65" s="1" customFormat="1" ht="24.2" customHeight="1">
      <c r="B145" s="132"/>
      <c r="C145" s="133" t="s">
        <v>181</v>
      </c>
      <c r="D145" s="133" t="s">
        <v>145</v>
      </c>
      <c r="E145" s="134" t="s">
        <v>297</v>
      </c>
      <c r="F145" s="135" t="s">
        <v>298</v>
      </c>
      <c r="G145" s="136" t="s">
        <v>203</v>
      </c>
      <c r="H145" s="137">
        <v>880</v>
      </c>
      <c r="I145" s="138"/>
      <c r="J145" s="139">
        <f>ROUND(I145*H145,2)</f>
        <v>0</v>
      </c>
      <c r="K145" s="140"/>
      <c r="L145" s="31"/>
      <c r="M145" s="141" t="s">
        <v>1</v>
      </c>
      <c r="N145" s="142" t="s">
        <v>43</v>
      </c>
      <c r="P145" s="143">
        <f>O145*H145</f>
        <v>0</v>
      </c>
      <c r="Q145" s="143">
        <v>0</v>
      </c>
      <c r="R145" s="143">
        <f>Q145*H145</f>
        <v>0</v>
      </c>
      <c r="S145" s="143">
        <v>0</v>
      </c>
      <c r="T145" s="144">
        <f>S145*H145</f>
        <v>0</v>
      </c>
      <c r="AR145" s="145" t="s">
        <v>164</v>
      </c>
      <c r="AT145" s="145" t="s">
        <v>145</v>
      </c>
      <c r="AU145" s="145" t="s">
        <v>88</v>
      </c>
      <c r="AY145" s="16" t="s">
        <v>142</v>
      </c>
      <c r="BE145" s="146">
        <f>IF(N145="základní",J145,0)</f>
        <v>0</v>
      </c>
      <c r="BF145" s="146">
        <f>IF(N145="snížená",J145,0)</f>
        <v>0</v>
      </c>
      <c r="BG145" s="146">
        <f>IF(N145="zákl. přenesená",J145,0)</f>
        <v>0</v>
      </c>
      <c r="BH145" s="146">
        <f>IF(N145="sníž. přenesená",J145,0)</f>
        <v>0</v>
      </c>
      <c r="BI145" s="146">
        <f>IF(N145="nulová",J145,0)</f>
        <v>0</v>
      </c>
      <c r="BJ145" s="16" t="s">
        <v>86</v>
      </c>
      <c r="BK145" s="146">
        <f>ROUND(I145*H145,2)</f>
        <v>0</v>
      </c>
      <c r="BL145" s="16" t="s">
        <v>164</v>
      </c>
      <c r="BM145" s="145" t="s">
        <v>299</v>
      </c>
    </row>
    <row r="146" spans="2:65" s="12" customFormat="1" ht="11.25">
      <c r="B146" s="157"/>
      <c r="D146" s="147" t="s">
        <v>214</v>
      </c>
      <c r="E146" s="158" t="s">
        <v>1</v>
      </c>
      <c r="F146" s="159" t="s">
        <v>300</v>
      </c>
      <c r="H146" s="158" t="s">
        <v>1</v>
      </c>
      <c r="I146" s="160"/>
      <c r="L146" s="157"/>
      <c r="M146" s="161"/>
      <c r="T146" s="162"/>
      <c r="AT146" s="158" t="s">
        <v>214</v>
      </c>
      <c r="AU146" s="158" t="s">
        <v>88</v>
      </c>
      <c r="AV146" s="12" t="s">
        <v>86</v>
      </c>
      <c r="AW146" s="12" t="s">
        <v>33</v>
      </c>
      <c r="AX146" s="12" t="s">
        <v>78</v>
      </c>
      <c r="AY146" s="158" t="s">
        <v>142</v>
      </c>
    </row>
    <row r="147" spans="2:65" s="12" customFormat="1" ht="22.5">
      <c r="B147" s="157"/>
      <c r="D147" s="147" t="s">
        <v>214</v>
      </c>
      <c r="E147" s="158" t="s">
        <v>1</v>
      </c>
      <c r="F147" s="159" t="s">
        <v>301</v>
      </c>
      <c r="H147" s="158" t="s">
        <v>1</v>
      </c>
      <c r="I147" s="160"/>
      <c r="L147" s="157"/>
      <c r="M147" s="161"/>
      <c r="T147" s="162"/>
      <c r="AT147" s="158" t="s">
        <v>214</v>
      </c>
      <c r="AU147" s="158" t="s">
        <v>88</v>
      </c>
      <c r="AV147" s="12" t="s">
        <v>86</v>
      </c>
      <c r="AW147" s="12" t="s">
        <v>33</v>
      </c>
      <c r="AX147" s="12" t="s">
        <v>78</v>
      </c>
      <c r="AY147" s="158" t="s">
        <v>142</v>
      </c>
    </row>
    <row r="148" spans="2:65" s="13" customFormat="1" ht="11.25">
      <c r="B148" s="163"/>
      <c r="D148" s="147" t="s">
        <v>214</v>
      </c>
      <c r="E148" s="164" t="s">
        <v>1</v>
      </c>
      <c r="F148" s="165" t="s">
        <v>302</v>
      </c>
      <c r="H148" s="166">
        <v>852.5</v>
      </c>
      <c r="I148" s="167"/>
      <c r="L148" s="163"/>
      <c r="M148" s="168"/>
      <c r="T148" s="169"/>
      <c r="AT148" s="164" t="s">
        <v>214</v>
      </c>
      <c r="AU148" s="164" t="s">
        <v>88</v>
      </c>
      <c r="AV148" s="13" t="s">
        <v>88</v>
      </c>
      <c r="AW148" s="13" t="s">
        <v>33</v>
      </c>
      <c r="AX148" s="13" t="s">
        <v>78</v>
      </c>
      <c r="AY148" s="164" t="s">
        <v>142</v>
      </c>
    </row>
    <row r="149" spans="2:65" s="13" customFormat="1" ht="11.25">
      <c r="B149" s="163"/>
      <c r="D149" s="147" t="s">
        <v>214</v>
      </c>
      <c r="E149" s="164" t="s">
        <v>1</v>
      </c>
      <c r="F149" s="165" t="s">
        <v>303</v>
      </c>
      <c r="H149" s="166">
        <v>27.5</v>
      </c>
      <c r="I149" s="167"/>
      <c r="L149" s="163"/>
      <c r="M149" s="168"/>
      <c r="T149" s="169"/>
      <c r="AT149" s="164" t="s">
        <v>214</v>
      </c>
      <c r="AU149" s="164" t="s">
        <v>88</v>
      </c>
      <c r="AV149" s="13" t="s">
        <v>88</v>
      </c>
      <c r="AW149" s="13" t="s">
        <v>33</v>
      </c>
      <c r="AX149" s="13" t="s">
        <v>78</v>
      </c>
      <c r="AY149" s="164" t="s">
        <v>142</v>
      </c>
    </row>
    <row r="150" spans="2:65" s="14" customFormat="1" ht="11.25">
      <c r="B150" s="170"/>
      <c r="D150" s="147" t="s">
        <v>214</v>
      </c>
      <c r="E150" s="171" t="s">
        <v>1</v>
      </c>
      <c r="F150" s="172" t="s">
        <v>217</v>
      </c>
      <c r="H150" s="173">
        <v>880</v>
      </c>
      <c r="I150" s="174"/>
      <c r="L150" s="170"/>
      <c r="M150" s="175"/>
      <c r="T150" s="176"/>
      <c r="AT150" s="171" t="s">
        <v>214</v>
      </c>
      <c r="AU150" s="171" t="s">
        <v>88</v>
      </c>
      <c r="AV150" s="14" t="s">
        <v>164</v>
      </c>
      <c r="AW150" s="14" t="s">
        <v>33</v>
      </c>
      <c r="AX150" s="14" t="s">
        <v>86</v>
      </c>
      <c r="AY150" s="171" t="s">
        <v>142</v>
      </c>
    </row>
    <row r="151" spans="2:65" s="1" customFormat="1" ht="24.2" customHeight="1">
      <c r="B151" s="132"/>
      <c r="C151" s="133" t="s">
        <v>185</v>
      </c>
      <c r="D151" s="133" t="s">
        <v>145</v>
      </c>
      <c r="E151" s="134" t="s">
        <v>304</v>
      </c>
      <c r="F151" s="135" t="s">
        <v>305</v>
      </c>
      <c r="G151" s="136" t="s">
        <v>203</v>
      </c>
      <c r="H151" s="137">
        <v>352</v>
      </c>
      <c r="I151" s="138"/>
      <c r="J151" s="139">
        <f>ROUND(I151*H151,2)</f>
        <v>0</v>
      </c>
      <c r="K151" s="140"/>
      <c r="L151" s="31"/>
      <c r="M151" s="141" t="s">
        <v>1</v>
      </c>
      <c r="N151" s="142" t="s">
        <v>43</v>
      </c>
      <c r="P151" s="143">
        <f>O151*H151</f>
        <v>0</v>
      </c>
      <c r="Q151" s="143">
        <v>0</v>
      </c>
      <c r="R151" s="143">
        <f>Q151*H151</f>
        <v>0</v>
      </c>
      <c r="S151" s="143">
        <v>0</v>
      </c>
      <c r="T151" s="144">
        <f>S151*H151</f>
        <v>0</v>
      </c>
      <c r="AR151" s="145" t="s">
        <v>164</v>
      </c>
      <c r="AT151" s="145" t="s">
        <v>145</v>
      </c>
      <c r="AU151" s="145" t="s">
        <v>88</v>
      </c>
      <c r="AY151" s="16" t="s">
        <v>142</v>
      </c>
      <c r="BE151" s="146">
        <f>IF(N151="základní",J151,0)</f>
        <v>0</v>
      </c>
      <c r="BF151" s="146">
        <f>IF(N151="snížená",J151,0)</f>
        <v>0</v>
      </c>
      <c r="BG151" s="146">
        <f>IF(N151="zákl. přenesená",J151,0)</f>
        <v>0</v>
      </c>
      <c r="BH151" s="146">
        <f>IF(N151="sníž. přenesená",J151,0)</f>
        <v>0</v>
      </c>
      <c r="BI151" s="146">
        <f>IF(N151="nulová",J151,0)</f>
        <v>0</v>
      </c>
      <c r="BJ151" s="16" t="s">
        <v>86</v>
      </c>
      <c r="BK151" s="146">
        <f>ROUND(I151*H151,2)</f>
        <v>0</v>
      </c>
      <c r="BL151" s="16" t="s">
        <v>164</v>
      </c>
      <c r="BM151" s="145" t="s">
        <v>306</v>
      </c>
    </row>
    <row r="152" spans="2:65" s="13" customFormat="1" ht="11.25">
      <c r="B152" s="163"/>
      <c r="D152" s="147" t="s">
        <v>214</v>
      </c>
      <c r="E152" s="164" t="s">
        <v>1</v>
      </c>
      <c r="F152" s="165" t="s">
        <v>307</v>
      </c>
      <c r="H152" s="166">
        <v>341</v>
      </c>
      <c r="I152" s="167"/>
      <c r="L152" s="163"/>
      <c r="M152" s="168"/>
      <c r="T152" s="169"/>
      <c r="AT152" s="164" t="s">
        <v>214</v>
      </c>
      <c r="AU152" s="164" t="s">
        <v>88</v>
      </c>
      <c r="AV152" s="13" t="s">
        <v>88</v>
      </c>
      <c r="AW152" s="13" t="s">
        <v>33</v>
      </c>
      <c r="AX152" s="13" t="s">
        <v>78</v>
      </c>
      <c r="AY152" s="164" t="s">
        <v>142</v>
      </c>
    </row>
    <row r="153" spans="2:65" s="13" customFormat="1" ht="11.25">
      <c r="B153" s="163"/>
      <c r="D153" s="147" t="s">
        <v>214</v>
      </c>
      <c r="E153" s="164" t="s">
        <v>1</v>
      </c>
      <c r="F153" s="165" t="s">
        <v>308</v>
      </c>
      <c r="H153" s="166">
        <v>11</v>
      </c>
      <c r="I153" s="167"/>
      <c r="L153" s="163"/>
      <c r="M153" s="168"/>
      <c r="T153" s="169"/>
      <c r="AT153" s="164" t="s">
        <v>214</v>
      </c>
      <c r="AU153" s="164" t="s">
        <v>88</v>
      </c>
      <c r="AV153" s="13" t="s">
        <v>88</v>
      </c>
      <c r="AW153" s="13" t="s">
        <v>33</v>
      </c>
      <c r="AX153" s="13" t="s">
        <v>78</v>
      </c>
      <c r="AY153" s="164" t="s">
        <v>142</v>
      </c>
    </row>
    <row r="154" spans="2:65" s="14" customFormat="1" ht="11.25">
      <c r="B154" s="170"/>
      <c r="D154" s="147" t="s">
        <v>214</v>
      </c>
      <c r="E154" s="171" t="s">
        <v>1</v>
      </c>
      <c r="F154" s="172" t="s">
        <v>217</v>
      </c>
      <c r="H154" s="173">
        <v>352</v>
      </c>
      <c r="I154" s="174"/>
      <c r="L154" s="170"/>
      <c r="M154" s="175"/>
      <c r="T154" s="176"/>
      <c r="AT154" s="171" t="s">
        <v>214</v>
      </c>
      <c r="AU154" s="171" t="s">
        <v>88</v>
      </c>
      <c r="AV154" s="14" t="s">
        <v>164</v>
      </c>
      <c r="AW154" s="14" t="s">
        <v>33</v>
      </c>
      <c r="AX154" s="14" t="s">
        <v>86</v>
      </c>
      <c r="AY154" s="171" t="s">
        <v>142</v>
      </c>
    </row>
    <row r="155" spans="2:65" s="1" customFormat="1" ht="16.5" customHeight="1">
      <c r="B155" s="132"/>
      <c r="C155" s="177" t="s">
        <v>189</v>
      </c>
      <c r="D155" s="177" t="s">
        <v>309</v>
      </c>
      <c r="E155" s="178" t="s">
        <v>310</v>
      </c>
      <c r="F155" s="179" t="s">
        <v>311</v>
      </c>
      <c r="G155" s="180" t="s">
        <v>246</v>
      </c>
      <c r="H155" s="181">
        <v>21.12</v>
      </c>
      <c r="I155" s="182"/>
      <c r="J155" s="183">
        <f>ROUND(I155*H155,2)</f>
        <v>0</v>
      </c>
      <c r="K155" s="184"/>
      <c r="L155" s="185"/>
      <c r="M155" s="186" t="s">
        <v>1</v>
      </c>
      <c r="N155" s="187" t="s">
        <v>43</v>
      </c>
      <c r="P155" s="143">
        <f>O155*H155</f>
        <v>0</v>
      </c>
      <c r="Q155" s="143">
        <v>1</v>
      </c>
      <c r="R155" s="143">
        <f>Q155*H155</f>
        <v>21.12</v>
      </c>
      <c r="S155" s="143">
        <v>0</v>
      </c>
      <c r="T155" s="144">
        <f>S155*H155</f>
        <v>0</v>
      </c>
      <c r="AR155" s="145" t="s">
        <v>185</v>
      </c>
      <c r="AT155" s="145" t="s">
        <v>309</v>
      </c>
      <c r="AU155" s="145" t="s">
        <v>88</v>
      </c>
      <c r="AY155" s="16" t="s">
        <v>142</v>
      </c>
      <c r="BE155" s="146">
        <f>IF(N155="základní",J155,0)</f>
        <v>0</v>
      </c>
      <c r="BF155" s="146">
        <f>IF(N155="snížená",J155,0)</f>
        <v>0</v>
      </c>
      <c r="BG155" s="146">
        <f>IF(N155="zákl. přenesená",J155,0)</f>
        <v>0</v>
      </c>
      <c r="BH155" s="146">
        <f>IF(N155="sníž. přenesená",J155,0)</f>
        <v>0</v>
      </c>
      <c r="BI155" s="146">
        <f>IF(N155="nulová",J155,0)</f>
        <v>0</v>
      </c>
      <c r="BJ155" s="16" t="s">
        <v>86</v>
      </c>
      <c r="BK155" s="146">
        <f>ROUND(I155*H155,2)</f>
        <v>0</v>
      </c>
      <c r="BL155" s="16" t="s">
        <v>164</v>
      </c>
      <c r="BM155" s="145" t="s">
        <v>312</v>
      </c>
    </row>
    <row r="156" spans="2:65" s="13" customFormat="1" ht="11.25">
      <c r="B156" s="163"/>
      <c r="D156" s="147" t="s">
        <v>214</v>
      </c>
      <c r="E156" s="164" t="s">
        <v>1</v>
      </c>
      <c r="F156" s="165" t="s">
        <v>313</v>
      </c>
      <c r="H156" s="166">
        <v>20.46</v>
      </c>
      <c r="I156" s="167"/>
      <c r="L156" s="163"/>
      <c r="M156" s="168"/>
      <c r="T156" s="169"/>
      <c r="AT156" s="164" t="s">
        <v>214</v>
      </c>
      <c r="AU156" s="164" t="s">
        <v>88</v>
      </c>
      <c r="AV156" s="13" t="s">
        <v>88</v>
      </c>
      <c r="AW156" s="13" t="s">
        <v>33</v>
      </c>
      <c r="AX156" s="13" t="s">
        <v>78</v>
      </c>
      <c r="AY156" s="164" t="s">
        <v>142</v>
      </c>
    </row>
    <row r="157" spans="2:65" s="13" customFormat="1" ht="11.25">
      <c r="B157" s="163"/>
      <c r="D157" s="147" t="s">
        <v>214</v>
      </c>
      <c r="E157" s="164" t="s">
        <v>1</v>
      </c>
      <c r="F157" s="165" t="s">
        <v>314</v>
      </c>
      <c r="H157" s="166">
        <v>0.66</v>
      </c>
      <c r="I157" s="167"/>
      <c r="L157" s="163"/>
      <c r="M157" s="168"/>
      <c r="T157" s="169"/>
      <c r="AT157" s="164" t="s">
        <v>214</v>
      </c>
      <c r="AU157" s="164" t="s">
        <v>88</v>
      </c>
      <c r="AV157" s="13" t="s">
        <v>88</v>
      </c>
      <c r="AW157" s="13" t="s">
        <v>33</v>
      </c>
      <c r="AX157" s="13" t="s">
        <v>78</v>
      </c>
      <c r="AY157" s="164" t="s">
        <v>142</v>
      </c>
    </row>
    <row r="158" spans="2:65" s="14" customFormat="1" ht="11.25">
      <c r="B158" s="170"/>
      <c r="D158" s="147" t="s">
        <v>214</v>
      </c>
      <c r="E158" s="171" t="s">
        <v>1</v>
      </c>
      <c r="F158" s="172" t="s">
        <v>217</v>
      </c>
      <c r="H158" s="173">
        <v>21.12</v>
      </c>
      <c r="I158" s="174"/>
      <c r="L158" s="170"/>
      <c r="M158" s="175"/>
      <c r="T158" s="176"/>
      <c r="AT158" s="171" t="s">
        <v>214</v>
      </c>
      <c r="AU158" s="171" t="s">
        <v>88</v>
      </c>
      <c r="AV158" s="14" t="s">
        <v>164</v>
      </c>
      <c r="AW158" s="14" t="s">
        <v>33</v>
      </c>
      <c r="AX158" s="14" t="s">
        <v>86</v>
      </c>
      <c r="AY158" s="171" t="s">
        <v>142</v>
      </c>
    </row>
    <row r="159" spans="2:65" s="1" customFormat="1" ht="24.2" customHeight="1">
      <c r="B159" s="132"/>
      <c r="C159" s="133" t="s">
        <v>243</v>
      </c>
      <c r="D159" s="133" t="s">
        <v>145</v>
      </c>
      <c r="E159" s="134" t="s">
        <v>315</v>
      </c>
      <c r="F159" s="135" t="s">
        <v>316</v>
      </c>
      <c r="G159" s="136" t="s">
        <v>203</v>
      </c>
      <c r="H159" s="137">
        <v>352</v>
      </c>
      <c r="I159" s="138"/>
      <c r="J159" s="139">
        <f>ROUND(I159*H159,2)</f>
        <v>0</v>
      </c>
      <c r="K159" s="140"/>
      <c r="L159" s="31"/>
      <c r="M159" s="141" t="s">
        <v>1</v>
      </c>
      <c r="N159" s="142" t="s">
        <v>43</v>
      </c>
      <c r="P159" s="143">
        <f>O159*H159</f>
        <v>0</v>
      </c>
      <c r="Q159" s="143">
        <v>0</v>
      </c>
      <c r="R159" s="143">
        <f>Q159*H159</f>
        <v>0</v>
      </c>
      <c r="S159" s="143">
        <v>0</v>
      </c>
      <c r="T159" s="144">
        <f>S159*H159</f>
        <v>0</v>
      </c>
      <c r="AR159" s="145" t="s">
        <v>164</v>
      </c>
      <c r="AT159" s="145" t="s">
        <v>145</v>
      </c>
      <c r="AU159" s="145" t="s">
        <v>88</v>
      </c>
      <c r="AY159" s="16" t="s">
        <v>142</v>
      </c>
      <c r="BE159" s="146">
        <f>IF(N159="základní",J159,0)</f>
        <v>0</v>
      </c>
      <c r="BF159" s="146">
        <f>IF(N159="snížená",J159,0)</f>
        <v>0</v>
      </c>
      <c r="BG159" s="146">
        <f>IF(N159="zákl. přenesená",J159,0)</f>
        <v>0</v>
      </c>
      <c r="BH159" s="146">
        <f>IF(N159="sníž. přenesená",J159,0)</f>
        <v>0</v>
      </c>
      <c r="BI159" s="146">
        <f>IF(N159="nulová",J159,0)</f>
        <v>0</v>
      </c>
      <c r="BJ159" s="16" t="s">
        <v>86</v>
      </c>
      <c r="BK159" s="146">
        <f>ROUND(I159*H159,2)</f>
        <v>0</v>
      </c>
      <c r="BL159" s="16" t="s">
        <v>164</v>
      </c>
      <c r="BM159" s="145" t="s">
        <v>317</v>
      </c>
    </row>
    <row r="160" spans="2:65" s="12" customFormat="1" ht="11.25">
      <c r="B160" s="157"/>
      <c r="D160" s="147" t="s">
        <v>214</v>
      </c>
      <c r="E160" s="158" t="s">
        <v>1</v>
      </c>
      <c r="F160" s="159" t="s">
        <v>318</v>
      </c>
      <c r="H160" s="158" t="s">
        <v>1</v>
      </c>
      <c r="I160" s="160"/>
      <c r="L160" s="157"/>
      <c r="M160" s="161"/>
      <c r="T160" s="162"/>
      <c r="AT160" s="158" t="s">
        <v>214</v>
      </c>
      <c r="AU160" s="158" t="s">
        <v>88</v>
      </c>
      <c r="AV160" s="12" t="s">
        <v>86</v>
      </c>
      <c r="AW160" s="12" t="s">
        <v>33</v>
      </c>
      <c r="AX160" s="12" t="s">
        <v>78</v>
      </c>
      <c r="AY160" s="158" t="s">
        <v>142</v>
      </c>
    </row>
    <row r="161" spans="2:65" s="13" customFormat="1" ht="11.25">
      <c r="B161" s="163"/>
      <c r="D161" s="147" t="s">
        <v>214</v>
      </c>
      <c r="E161" s="164" t="s">
        <v>1</v>
      </c>
      <c r="F161" s="165" t="s">
        <v>307</v>
      </c>
      <c r="H161" s="166">
        <v>341</v>
      </c>
      <c r="I161" s="167"/>
      <c r="L161" s="163"/>
      <c r="M161" s="168"/>
      <c r="T161" s="169"/>
      <c r="AT161" s="164" t="s">
        <v>214</v>
      </c>
      <c r="AU161" s="164" t="s">
        <v>88</v>
      </c>
      <c r="AV161" s="13" t="s">
        <v>88</v>
      </c>
      <c r="AW161" s="13" t="s">
        <v>33</v>
      </c>
      <c r="AX161" s="13" t="s">
        <v>78</v>
      </c>
      <c r="AY161" s="164" t="s">
        <v>142</v>
      </c>
    </row>
    <row r="162" spans="2:65" s="13" customFormat="1" ht="11.25">
      <c r="B162" s="163"/>
      <c r="D162" s="147" t="s">
        <v>214</v>
      </c>
      <c r="E162" s="164" t="s">
        <v>1</v>
      </c>
      <c r="F162" s="165" t="s">
        <v>308</v>
      </c>
      <c r="H162" s="166">
        <v>11</v>
      </c>
      <c r="I162" s="167"/>
      <c r="L162" s="163"/>
      <c r="M162" s="168"/>
      <c r="T162" s="169"/>
      <c r="AT162" s="164" t="s">
        <v>214</v>
      </c>
      <c r="AU162" s="164" t="s">
        <v>88</v>
      </c>
      <c r="AV162" s="13" t="s">
        <v>88</v>
      </c>
      <c r="AW162" s="13" t="s">
        <v>33</v>
      </c>
      <c r="AX162" s="13" t="s">
        <v>78</v>
      </c>
      <c r="AY162" s="164" t="s">
        <v>142</v>
      </c>
    </row>
    <row r="163" spans="2:65" s="14" customFormat="1" ht="11.25">
      <c r="B163" s="170"/>
      <c r="D163" s="147" t="s">
        <v>214</v>
      </c>
      <c r="E163" s="171" t="s">
        <v>1</v>
      </c>
      <c r="F163" s="172" t="s">
        <v>217</v>
      </c>
      <c r="H163" s="173">
        <v>352</v>
      </c>
      <c r="I163" s="174"/>
      <c r="L163" s="170"/>
      <c r="M163" s="175"/>
      <c r="T163" s="176"/>
      <c r="AT163" s="171" t="s">
        <v>214</v>
      </c>
      <c r="AU163" s="171" t="s">
        <v>88</v>
      </c>
      <c r="AV163" s="14" t="s">
        <v>164</v>
      </c>
      <c r="AW163" s="14" t="s">
        <v>33</v>
      </c>
      <c r="AX163" s="14" t="s">
        <v>86</v>
      </c>
      <c r="AY163" s="171" t="s">
        <v>142</v>
      </c>
    </row>
    <row r="164" spans="2:65" s="1" customFormat="1" ht="33" customHeight="1">
      <c r="B164" s="132"/>
      <c r="C164" s="133" t="s">
        <v>248</v>
      </c>
      <c r="D164" s="133" t="s">
        <v>145</v>
      </c>
      <c r="E164" s="134" t="s">
        <v>319</v>
      </c>
      <c r="F164" s="135" t="s">
        <v>320</v>
      </c>
      <c r="G164" s="136" t="s">
        <v>203</v>
      </c>
      <c r="H164" s="137">
        <v>352</v>
      </c>
      <c r="I164" s="138"/>
      <c r="J164" s="139">
        <f>ROUND(I164*H164,2)</f>
        <v>0</v>
      </c>
      <c r="K164" s="140"/>
      <c r="L164" s="31"/>
      <c r="M164" s="141" t="s">
        <v>1</v>
      </c>
      <c r="N164" s="142" t="s">
        <v>43</v>
      </c>
      <c r="P164" s="143">
        <f>O164*H164</f>
        <v>0</v>
      </c>
      <c r="Q164" s="143">
        <v>5.3530000000000001E-2</v>
      </c>
      <c r="R164" s="143">
        <f>Q164*H164</f>
        <v>18.842559999999999</v>
      </c>
      <c r="S164" s="143">
        <v>0</v>
      </c>
      <c r="T164" s="144">
        <f>S164*H164</f>
        <v>0</v>
      </c>
      <c r="AR164" s="145" t="s">
        <v>164</v>
      </c>
      <c r="AT164" s="145" t="s">
        <v>145</v>
      </c>
      <c r="AU164" s="145" t="s">
        <v>88</v>
      </c>
      <c r="AY164" s="16" t="s">
        <v>142</v>
      </c>
      <c r="BE164" s="146">
        <f>IF(N164="základní",J164,0)</f>
        <v>0</v>
      </c>
      <c r="BF164" s="146">
        <f>IF(N164="snížená",J164,0)</f>
        <v>0</v>
      </c>
      <c r="BG164" s="146">
        <f>IF(N164="zákl. přenesená",J164,0)</f>
        <v>0</v>
      </c>
      <c r="BH164" s="146">
        <f>IF(N164="sníž. přenesená",J164,0)</f>
        <v>0</v>
      </c>
      <c r="BI164" s="146">
        <f>IF(N164="nulová",J164,0)</f>
        <v>0</v>
      </c>
      <c r="BJ164" s="16" t="s">
        <v>86</v>
      </c>
      <c r="BK164" s="146">
        <f>ROUND(I164*H164,2)</f>
        <v>0</v>
      </c>
      <c r="BL164" s="16" t="s">
        <v>164</v>
      </c>
      <c r="BM164" s="145" t="s">
        <v>321</v>
      </c>
    </row>
    <row r="165" spans="2:65" s="1" customFormat="1" ht="58.5">
      <c r="B165" s="31"/>
      <c r="D165" s="147" t="s">
        <v>151</v>
      </c>
      <c r="F165" s="148" t="s">
        <v>322</v>
      </c>
      <c r="I165" s="149"/>
      <c r="L165" s="31"/>
      <c r="M165" s="150"/>
      <c r="T165" s="55"/>
      <c r="AT165" s="16" t="s">
        <v>151</v>
      </c>
      <c r="AU165" s="16" t="s">
        <v>88</v>
      </c>
    </row>
    <row r="166" spans="2:65" s="13" customFormat="1" ht="11.25">
      <c r="B166" s="163"/>
      <c r="D166" s="147" t="s">
        <v>214</v>
      </c>
      <c r="E166" s="164" t="s">
        <v>1</v>
      </c>
      <c r="F166" s="165" t="s">
        <v>307</v>
      </c>
      <c r="H166" s="166">
        <v>341</v>
      </c>
      <c r="I166" s="167"/>
      <c r="L166" s="163"/>
      <c r="M166" s="168"/>
      <c r="T166" s="169"/>
      <c r="AT166" s="164" t="s">
        <v>214</v>
      </c>
      <c r="AU166" s="164" t="s">
        <v>88</v>
      </c>
      <c r="AV166" s="13" t="s">
        <v>88</v>
      </c>
      <c r="AW166" s="13" t="s">
        <v>33</v>
      </c>
      <c r="AX166" s="13" t="s">
        <v>78</v>
      </c>
      <c r="AY166" s="164" t="s">
        <v>142</v>
      </c>
    </row>
    <row r="167" spans="2:65" s="13" customFormat="1" ht="11.25">
      <c r="B167" s="163"/>
      <c r="D167" s="147" t="s">
        <v>214</v>
      </c>
      <c r="E167" s="164" t="s">
        <v>1</v>
      </c>
      <c r="F167" s="165" t="s">
        <v>308</v>
      </c>
      <c r="H167" s="166">
        <v>11</v>
      </c>
      <c r="I167" s="167"/>
      <c r="L167" s="163"/>
      <c r="M167" s="168"/>
      <c r="T167" s="169"/>
      <c r="AT167" s="164" t="s">
        <v>214</v>
      </c>
      <c r="AU167" s="164" t="s">
        <v>88</v>
      </c>
      <c r="AV167" s="13" t="s">
        <v>88</v>
      </c>
      <c r="AW167" s="13" t="s">
        <v>33</v>
      </c>
      <c r="AX167" s="13" t="s">
        <v>78</v>
      </c>
      <c r="AY167" s="164" t="s">
        <v>142</v>
      </c>
    </row>
    <row r="168" spans="2:65" s="14" customFormat="1" ht="11.25">
      <c r="B168" s="170"/>
      <c r="D168" s="147" t="s">
        <v>214</v>
      </c>
      <c r="E168" s="171" t="s">
        <v>1</v>
      </c>
      <c r="F168" s="172" t="s">
        <v>217</v>
      </c>
      <c r="H168" s="173">
        <v>352</v>
      </c>
      <c r="I168" s="174"/>
      <c r="L168" s="170"/>
      <c r="M168" s="175"/>
      <c r="T168" s="176"/>
      <c r="AT168" s="171" t="s">
        <v>214</v>
      </c>
      <c r="AU168" s="171" t="s">
        <v>88</v>
      </c>
      <c r="AV168" s="14" t="s">
        <v>164</v>
      </c>
      <c r="AW168" s="14" t="s">
        <v>33</v>
      </c>
      <c r="AX168" s="14" t="s">
        <v>86</v>
      </c>
      <c r="AY168" s="171" t="s">
        <v>142</v>
      </c>
    </row>
    <row r="169" spans="2:65" s="1" customFormat="1" ht="24.2" customHeight="1">
      <c r="B169" s="132"/>
      <c r="C169" s="133" t="s">
        <v>8</v>
      </c>
      <c r="D169" s="133" t="s">
        <v>145</v>
      </c>
      <c r="E169" s="134" t="s">
        <v>323</v>
      </c>
      <c r="F169" s="135" t="s">
        <v>324</v>
      </c>
      <c r="G169" s="136" t="s">
        <v>148</v>
      </c>
      <c r="H169" s="137">
        <v>1</v>
      </c>
      <c r="I169" s="138"/>
      <c r="J169" s="139">
        <f>ROUND(I169*H169,2)</f>
        <v>0</v>
      </c>
      <c r="K169" s="140"/>
      <c r="L169" s="31"/>
      <c r="M169" s="141" t="s">
        <v>1</v>
      </c>
      <c r="N169" s="142" t="s">
        <v>43</v>
      </c>
      <c r="P169" s="143">
        <f>O169*H169</f>
        <v>0</v>
      </c>
      <c r="Q169" s="143">
        <v>1.0000000000000001E-5</v>
      </c>
      <c r="R169" s="143">
        <f>Q169*H169</f>
        <v>1.0000000000000001E-5</v>
      </c>
      <c r="S169" s="143">
        <v>0</v>
      </c>
      <c r="T169" s="144">
        <f>S169*H169</f>
        <v>0</v>
      </c>
      <c r="AR169" s="145" t="s">
        <v>164</v>
      </c>
      <c r="AT169" s="145" t="s">
        <v>145</v>
      </c>
      <c r="AU169" s="145" t="s">
        <v>88</v>
      </c>
      <c r="AY169" s="16" t="s">
        <v>142</v>
      </c>
      <c r="BE169" s="146">
        <f>IF(N169="základní",J169,0)</f>
        <v>0</v>
      </c>
      <c r="BF169" s="146">
        <f>IF(N169="snížená",J169,0)</f>
        <v>0</v>
      </c>
      <c r="BG169" s="146">
        <f>IF(N169="zákl. přenesená",J169,0)</f>
        <v>0</v>
      </c>
      <c r="BH169" s="146">
        <f>IF(N169="sníž. přenesená",J169,0)</f>
        <v>0</v>
      </c>
      <c r="BI169" s="146">
        <f>IF(N169="nulová",J169,0)</f>
        <v>0</v>
      </c>
      <c r="BJ169" s="16" t="s">
        <v>86</v>
      </c>
      <c r="BK169" s="146">
        <f>ROUND(I169*H169,2)</f>
        <v>0</v>
      </c>
      <c r="BL169" s="16" t="s">
        <v>164</v>
      </c>
      <c r="BM169" s="145" t="s">
        <v>325</v>
      </c>
    </row>
    <row r="170" spans="2:65" s="1" customFormat="1" ht="58.5">
      <c r="B170" s="31"/>
      <c r="D170" s="147" t="s">
        <v>151</v>
      </c>
      <c r="F170" s="148" t="s">
        <v>326</v>
      </c>
      <c r="I170" s="149"/>
      <c r="L170" s="31"/>
      <c r="M170" s="150"/>
      <c r="T170" s="55"/>
      <c r="AT170" s="16" t="s">
        <v>151</v>
      </c>
      <c r="AU170" s="16" t="s">
        <v>88</v>
      </c>
    </row>
    <row r="171" spans="2:65" s="13" customFormat="1" ht="11.25">
      <c r="B171" s="163"/>
      <c r="D171" s="147" t="s">
        <v>214</v>
      </c>
      <c r="E171" s="164" t="s">
        <v>1</v>
      </c>
      <c r="F171" s="165" t="s">
        <v>86</v>
      </c>
      <c r="H171" s="166">
        <v>1</v>
      </c>
      <c r="I171" s="167"/>
      <c r="L171" s="163"/>
      <c r="M171" s="168"/>
      <c r="T171" s="169"/>
      <c r="AT171" s="164" t="s">
        <v>214</v>
      </c>
      <c r="AU171" s="164" t="s">
        <v>88</v>
      </c>
      <c r="AV171" s="13" t="s">
        <v>88</v>
      </c>
      <c r="AW171" s="13" t="s">
        <v>33</v>
      </c>
      <c r="AX171" s="13" t="s">
        <v>78</v>
      </c>
      <c r="AY171" s="164" t="s">
        <v>142</v>
      </c>
    </row>
    <row r="172" spans="2:65" s="14" customFormat="1" ht="11.25">
      <c r="B172" s="170"/>
      <c r="D172" s="147" t="s">
        <v>214</v>
      </c>
      <c r="E172" s="171" t="s">
        <v>1</v>
      </c>
      <c r="F172" s="172" t="s">
        <v>217</v>
      </c>
      <c r="H172" s="173">
        <v>1</v>
      </c>
      <c r="I172" s="174"/>
      <c r="L172" s="170"/>
      <c r="M172" s="175"/>
      <c r="T172" s="176"/>
      <c r="AT172" s="171" t="s">
        <v>214</v>
      </c>
      <c r="AU172" s="171" t="s">
        <v>88</v>
      </c>
      <c r="AV172" s="14" t="s">
        <v>164</v>
      </c>
      <c r="AW172" s="14" t="s">
        <v>33</v>
      </c>
      <c r="AX172" s="14" t="s">
        <v>86</v>
      </c>
      <c r="AY172" s="171" t="s">
        <v>142</v>
      </c>
    </row>
    <row r="173" spans="2:65" s="11" customFormat="1" ht="22.9" customHeight="1">
      <c r="B173" s="120"/>
      <c r="D173" s="121" t="s">
        <v>77</v>
      </c>
      <c r="E173" s="130" t="s">
        <v>175</v>
      </c>
      <c r="F173" s="130" t="s">
        <v>327</v>
      </c>
      <c r="I173" s="123"/>
      <c r="J173" s="131">
        <f>BK173</f>
        <v>0</v>
      </c>
      <c r="L173" s="120"/>
      <c r="M173" s="125"/>
      <c r="P173" s="126">
        <f>SUM(P174:P177)</f>
        <v>0</v>
      </c>
      <c r="R173" s="126">
        <f>SUM(R174:R177)</f>
        <v>2.3977200000000001</v>
      </c>
      <c r="T173" s="127">
        <f>SUM(T174:T177)</f>
        <v>0</v>
      </c>
      <c r="AR173" s="121" t="s">
        <v>86</v>
      </c>
      <c r="AT173" s="128" t="s">
        <v>77</v>
      </c>
      <c r="AU173" s="128" t="s">
        <v>86</v>
      </c>
      <c r="AY173" s="121" t="s">
        <v>142</v>
      </c>
      <c r="BK173" s="129">
        <f>SUM(BK174:BK177)</f>
        <v>0</v>
      </c>
    </row>
    <row r="174" spans="2:65" s="1" customFormat="1" ht="21.75" customHeight="1">
      <c r="B174" s="132"/>
      <c r="C174" s="133" t="s">
        <v>257</v>
      </c>
      <c r="D174" s="133" t="s">
        <v>145</v>
      </c>
      <c r="E174" s="134" t="s">
        <v>328</v>
      </c>
      <c r="F174" s="135" t="s">
        <v>329</v>
      </c>
      <c r="G174" s="136" t="s">
        <v>203</v>
      </c>
      <c r="H174" s="137">
        <v>8.6999999999999993</v>
      </c>
      <c r="I174" s="138"/>
      <c r="J174" s="139">
        <f>ROUND(I174*H174,2)</f>
        <v>0</v>
      </c>
      <c r="K174" s="140"/>
      <c r="L174" s="31"/>
      <c r="M174" s="141" t="s">
        <v>1</v>
      </c>
      <c r="N174" s="142" t="s">
        <v>43</v>
      </c>
      <c r="P174" s="143">
        <f>O174*H174</f>
        <v>0</v>
      </c>
      <c r="Q174" s="143">
        <v>0.27560000000000001</v>
      </c>
      <c r="R174" s="143">
        <f>Q174*H174</f>
        <v>2.3977200000000001</v>
      </c>
      <c r="S174" s="143">
        <v>0</v>
      </c>
      <c r="T174" s="144">
        <f>S174*H174</f>
        <v>0</v>
      </c>
      <c r="AR174" s="145" t="s">
        <v>164</v>
      </c>
      <c r="AT174" s="145" t="s">
        <v>145</v>
      </c>
      <c r="AU174" s="145" t="s">
        <v>88</v>
      </c>
      <c r="AY174" s="16" t="s">
        <v>142</v>
      </c>
      <c r="BE174" s="146">
        <f>IF(N174="základní",J174,0)</f>
        <v>0</v>
      </c>
      <c r="BF174" s="146">
        <f>IF(N174="snížená",J174,0)</f>
        <v>0</v>
      </c>
      <c r="BG174" s="146">
        <f>IF(N174="zákl. přenesená",J174,0)</f>
        <v>0</v>
      </c>
      <c r="BH174" s="146">
        <f>IF(N174="sníž. přenesená",J174,0)</f>
        <v>0</v>
      </c>
      <c r="BI174" s="146">
        <f>IF(N174="nulová",J174,0)</f>
        <v>0</v>
      </c>
      <c r="BJ174" s="16" t="s">
        <v>86</v>
      </c>
      <c r="BK174" s="146">
        <f>ROUND(I174*H174,2)</f>
        <v>0</v>
      </c>
      <c r="BL174" s="16" t="s">
        <v>164</v>
      </c>
      <c r="BM174" s="145" t="s">
        <v>330</v>
      </c>
    </row>
    <row r="175" spans="2:65" s="12" customFormat="1" ht="11.25">
      <c r="B175" s="157"/>
      <c r="D175" s="147" t="s">
        <v>214</v>
      </c>
      <c r="E175" s="158" t="s">
        <v>1</v>
      </c>
      <c r="F175" s="159" t="s">
        <v>331</v>
      </c>
      <c r="H175" s="158" t="s">
        <v>1</v>
      </c>
      <c r="I175" s="160"/>
      <c r="L175" s="157"/>
      <c r="M175" s="161"/>
      <c r="T175" s="162"/>
      <c r="AT175" s="158" t="s">
        <v>214</v>
      </c>
      <c r="AU175" s="158" t="s">
        <v>88</v>
      </c>
      <c r="AV175" s="12" t="s">
        <v>86</v>
      </c>
      <c r="AW175" s="12" t="s">
        <v>33</v>
      </c>
      <c r="AX175" s="12" t="s">
        <v>78</v>
      </c>
      <c r="AY175" s="158" t="s">
        <v>142</v>
      </c>
    </row>
    <row r="176" spans="2:65" s="13" customFormat="1" ht="11.25">
      <c r="B176" s="163"/>
      <c r="D176" s="147" t="s">
        <v>214</v>
      </c>
      <c r="E176" s="164" t="s">
        <v>1</v>
      </c>
      <c r="F176" s="165" t="s">
        <v>332</v>
      </c>
      <c r="H176" s="166">
        <v>8.6999999999999993</v>
      </c>
      <c r="I176" s="167"/>
      <c r="L176" s="163"/>
      <c r="M176" s="168"/>
      <c r="T176" s="169"/>
      <c r="AT176" s="164" t="s">
        <v>214</v>
      </c>
      <c r="AU176" s="164" t="s">
        <v>88</v>
      </c>
      <c r="AV176" s="13" t="s">
        <v>88</v>
      </c>
      <c r="AW176" s="13" t="s">
        <v>33</v>
      </c>
      <c r="AX176" s="13" t="s">
        <v>78</v>
      </c>
      <c r="AY176" s="164" t="s">
        <v>142</v>
      </c>
    </row>
    <row r="177" spans="2:65" s="14" customFormat="1" ht="11.25">
      <c r="B177" s="170"/>
      <c r="D177" s="147" t="s">
        <v>214</v>
      </c>
      <c r="E177" s="171" t="s">
        <v>1</v>
      </c>
      <c r="F177" s="172" t="s">
        <v>217</v>
      </c>
      <c r="H177" s="173">
        <v>8.6999999999999993</v>
      </c>
      <c r="I177" s="174"/>
      <c r="L177" s="170"/>
      <c r="M177" s="175"/>
      <c r="T177" s="176"/>
      <c r="AT177" s="171" t="s">
        <v>214</v>
      </c>
      <c r="AU177" s="171" t="s">
        <v>88</v>
      </c>
      <c r="AV177" s="14" t="s">
        <v>164</v>
      </c>
      <c r="AW177" s="14" t="s">
        <v>33</v>
      </c>
      <c r="AX177" s="14" t="s">
        <v>86</v>
      </c>
      <c r="AY177" s="171" t="s">
        <v>142</v>
      </c>
    </row>
    <row r="178" spans="2:65" s="11" customFormat="1" ht="22.9" customHeight="1">
      <c r="B178" s="120"/>
      <c r="D178" s="121" t="s">
        <v>77</v>
      </c>
      <c r="E178" s="130" t="s">
        <v>189</v>
      </c>
      <c r="F178" s="130" t="s">
        <v>209</v>
      </c>
      <c r="I178" s="123"/>
      <c r="J178" s="131">
        <f>BK178</f>
        <v>0</v>
      </c>
      <c r="L178" s="120"/>
      <c r="M178" s="125"/>
      <c r="P178" s="126">
        <f>SUM(P179:P183)</f>
        <v>0</v>
      </c>
      <c r="R178" s="126">
        <f>SUM(R179:R183)</f>
        <v>10.4224</v>
      </c>
      <c r="T178" s="127">
        <f>SUM(T179:T183)</f>
        <v>0</v>
      </c>
      <c r="AR178" s="121" t="s">
        <v>86</v>
      </c>
      <c r="AT178" s="128" t="s">
        <v>77</v>
      </c>
      <c r="AU178" s="128" t="s">
        <v>86</v>
      </c>
      <c r="AY178" s="121" t="s">
        <v>142</v>
      </c>
      <c r="BK178" s="129">
        <f>SUM(BK179:BK183)</f>
        <v>0</v>
      </c>
    </row>
    <row r="179" spans="2:65" s="1" customFormat="1" ht="33" customHeight="1">
      <c r="B179" s="132"/>
      <c r="C179" s="133" t="s">
        <v>261</v>
      </c>
      <c r="D179" s="133" t="s">
        <v>145</v>
      </c>
      <c r="E179" s="134" t="s">
        <v>333</v>
      </c>
      <c r="F179" s="135" t="s">
        <v>334</v>
      </c>
      <c r="G179" s="136" t="s">
        <v>207</v>
      </c>
      <c r="H179" s="137">
        <v>80</v>
      </c>
      <c r="I179" s="138"/>
      <c r="J179" s="139">
        <f>ROUND(I179*H179,2)</f>
        <v>0</v>
      </c>
      <c r="K179" s="140"/>
      <c r="L179" s="31"/>
      <c r="M179" s="141" t="s">
        <v>1</v>
      </c>
      <c r="N179" s="142" t="s">
        <v>43</v>
      </c>
      <c r="P179" s="143">
        <f>O179*H179</f>
        <v>0</v>
      </c>
      <c r="Q179" s="143">
        <v>0.10398</v>
      </c>
      <c r="R179" s="143">
        <f>Q179*H179</f>
        <v>8.3184000000000005</v>
      </c>
      <c r="S179" s="143">
        <v>0</v>
      </c>
      <c r="T179" s="144">
        <f>S179*H179</f>
        <v>0</v>
      </c>
      <c r="AR179" s="145" t="s">
        <v>164</v>
      </c>
      <c r="AT179" s="145" t="s">
        <v>145</v>
      </c>
      <c r="AU179" s="145" t="s">
        <v>88</v>
      </c>
      <c r="AY179" s="16" t="s">
        <v>142</v>
      </c>
      <c r="BE179" s="146">
        <f>IF(N179="základní",J179,0)</f>
        <v>0</v>
      </c>
      <c r="BF179" s="146">
        <f>IF(N179="snížená",J179,0)</f>
        <v>0</v>
      </c>
      <c r="BG179" s="146">
        <f>IF(N179="zákl. přenesená",J179,0)</f>
        <v>0</v>
      </c>
      <c r="BH179" s="146">
        <f>IF(N179="sníž. přenesená",J179,0)</f>
        <v>0</v>
      </c>
      <c r="BI179" s="146">
        <f>IF(N179="nulová",J179,0)</f>
        <v>0</v>
      </c>
      <c r="BJ179" s="16" t="s">
        <v>86</v>
      </c>
      <c r="BK179" s="146">
        <f>ROUND(I179*H179,2)</f>
        <v>0</v>
      </c>
      <c r="BL179" s="16" t="s">
        <v>164</v>
      </c>
      <c r="BM179" s="145" t="s">
        <v>335</v>
      </c>
    </row>
    <row r="180" spans="2:65" s="1" customFormat="1" ht="19.5">
      <c r="B180" s="31"/>
      <c r="D180" s="147" t="s">
        <v>151</v>
      </c>
      <c r="F180" s="148" t="s">
        <v>336</v>
      </c>
      <c r="I180" s="149"/>
      <c r="L180" s="31"/>
      <c r="M180" s="150"/>
      <c r="T180" s="55"/>
      <c r="AT180" s="16" t="s">
        <v>151</v>
      </c>
      <c r="AU180" s="16" t="s">
        <v>88</v>
      </c>
    </row>
    <row r="181" spans="2:65" s="13" customFormat="1" ht="11.25">
      <c r="B181" s="163"/>
      <c r="D181" s="147" t="s">
        <v>214</v>
      </c>
      <c r="E181" s="164" t="s">
        <v>1</v>
      </c>
      <c r="F181" s="165" t="s">
        <v>337</v>
      </c>
      <c r="H181" s="166">
        <v>78.8</v>
      </c>
      <c r="I181" s="167"/>
      <c r="L181" s="163"/>
      <c r="M181" s="168"/>
      <c r="T181" s="169"/>
      <c r="AT181" s="164" t="s">
        <v>214</v>
      </c>
      <c r="AU181" s="164" t="s">
        <v>88</v>
      </c>
      <c r="AV181" s="13" t="s">
        <v>88</v>
      </c>
      <c r="AW181" s="13" t="s">
        <v>33</v>
      </c>
      <c r="AX181" s="13" t="s">
        <v>78</v>
      </c>
      <c r="AY181" s="164" t="s">
        <v>142</v>
      </c>
    </row>
    <row r="182" spans="2:65" s="13" customFormat="1" ht="11.25">
      <c r="B182" s="163"/>
      <c r="D182" s="147" t="s">
        <v>214</v>
      </c>
      <c r="E182" s="164" t="s">
        <v>1</v>
      </c>
      <c r="F182" s="165" t="s">
        <v>338</v>
      </c>
      <c r="H182" s="166">
        <v>80</v>
      </c>
      <c r="I182" s="167"/>
      <c r="L182" s="163"/>
      <c r="M182" s="168"/>
      <c r="T182" s="169"/>
      <c r="AT182" s="164" t="s">
        <v>214</v>
      </c>
      <c r="AU182" s="164" t="s">
        <v>88</v>
      </c>
      <c r="AV182" s="13" t="s">
        <v>88</v>
      </c>
      <c r="AW182" s="13" t="s">
        <v>33</v>
      </c>
      <c r="AX182" s="13" t="s">
        <v>86</v>
      </c>
      <c r="AY182" s="164" t="s">
        <v>142</v>
      </c>
    </row>
    <row r="183" spans="2:65" s="1" customFormat="1" ht="21.75" customHeight="1">
      <c r="B183" s="132"/>
      <c r="C183" s="177" t="s">
        <v>265</v>
      </c>
      <c r="D183" s="177" t="s">
        <v>309</v>
      </c>
      <c r="E183" s="178" t="s">
        <v>339</v>
      </c>
      <c r="F183" s="179" t="s">
        <v>340</v>
      </c>
      <c r="G183" s="180" t="s">
        <v>207</v>
      </c>
      <c r="H183" s="181">
        <v>80</v>
      </c>
      <c r="I183" s="182"/>
      <c r="J183" s="183">
        <f>ROUND(I183*H183,2)</f>
        <v>0</v>
      </c>
      <c r="K183" s="184"/>
      <c r="L183" s="185"/>
      <c r="M183" s="186" t="s">
        <v>1</v>
      </c>
      <c r="N183" s="187" t="s">
        <v>43</v>
      </c>
      <c r="P183" s="143">
        <f>O183*H183</f>
        <v>0</v>
      </c>
      <c r="Q183" s="143">
        <v>2.63E-2</v>
      </c>
      <c r="R183" s="143">
        <f>Q183*H183</f>
        <v>2.1040000000000001</v>
      </c>
      <c r="S183" s="143">
        <v>0</v>
      </c>
      <c r="T183" s="144">
        <f>S183*H183</f>
        <v>0</v>
      </c>
      <c r="AR183" s="145" t="s">
        <v>185</v>
      </c>
      <c r="AT183" s="145" t="s">
        <v>309</v>
      </c>
      <c r="AU183" s="145" t="s">
        <v>88</v>
      </c>
      <c r="AY183" s="16" t="s">
        <v>142</v>
      </c>
      <c r="BE183" s="146">
        <f>IF(N183="základní",J183,0)</f>
        <v>0</v>
      </c>
      <c r="BF183" s="146">
        <f>IF(N183="snížená",J183,0)</f>
        <v>0</v>
      </c>
      <c r="BG183" s="146">
        <f>IF(N183="zákl. přenesená",J183,0)</f>
        <v>0</v>
      </c>
      <c r="BH183" s="146">
        <f>IF(N183="sníž. přenesená",J183,0)</f>
        <v>0</v>
      </c>
      <c r="BI183" s="146">
        <f>IF(N183="nulová",J183,0)</f>
        <v>0</v>
      </c>
      <c r="BJ183" s="16" t="s">
        <v>86</v>
      </c>
      <c r="BK183" s="146">
        <f>ROUND(I183*H183,2)</f>
        <v>0</v>
      </c>
      <c r="BL183" s="16" t="s">
        <v>164</v>
      </c>
      <c r="BM183" s="145" t="s">
        <v>341</v>
      </c>
    </row>
    <row r="184" spans="2:65" s="11" customFormat="1" ht="22.9" customHeight="1">
      <c r="B184" s="120"/>
      <c r="D184" s="121" t="s">
        <v>77</v>
      </c>
      <c r="E184" s="130" t="s">
        <v>342</v>
      </c>
      <c r="F184" s="130" t="s">
        <v>343</v>
      </c>
      <c r="I184" s="123"/>
      <c r="J184" s="131">
        <f>BK184</f>
        <v>0</v>
      </c>
      <c r="L184" s="120"/>
      <c r="M184" s="125"/>
      <c r="P184" s="126">
        <f>SUM(P185:P202)</f>
        <v>0</v>
      </c>
      <c r="R184" s="126">
        <f>SUM(R185:R202)</f>
        <v>0</v>
      </c>
      <c r="T184" s="127">
        <f>SUM(T185:T202)</f>
        <v>0</v>
      </c>
      <c r="AR184" s="121" t="s">
        <v>86</v>
      </c>
      <c r="AT184" s="128" t="s">
        <v>77</v>
      </c>
      <c r="AU184" s="128" t="s">
        <v>86</v>
      </c>
      <c r="AY184" s="121" t="s">
        <v>142</v>
      </c>
      <c r="BK184" s="129">
        <f>SUM(BK185:BK202)</f>
        <v>0</v>
      </c>
    </row>
    <row r="185" spans="2:65" s="1" customFormat="1" ht="16.5" customHeight="1">
      <c r="B185" s="132"/>
      <c r="C185" s="133" t="s">
        <v>344</v>
      </c>
      <c r="D185" s="133" t="s">
        <v>145</v>
      </c>
      <c r="E185" s="134" t="s">
        <v>345</v>
      </c>
      <c r="F185" s="135" t="s">
        <v>346</v>
      </c>
      <c r="G185" s="136" t="s">
        <v>220</v>
      </c>
      <c r="H185" s="137">
        <v>2</v>
      </c>
      <c r="I185" s="138"/>
      <c r="J185" s="139">
        <f>ROUND(I185*H185,2)</f>
        <v>0</v>
      </c>
      <c r="K185" s="140"/>
      <c r="L185" s="31"/>
      <c r="M185" s="141" t="s">
        <v>1</v>
      </c>
      <c r="N185" s="142" t="s">
        <v>43</v>
      </c>
      <c r="P185" s="143">
        <f>O185*H185</f>
        <v>0</v>
      </c>
      <c r="Q185" s="143">
        <v>0</v>
      </c>
      <c r="R185" s="143">
        <f>Q185*H185</f>
        <v>0</v>
      </c>
      <c r="S185" s="143">
        <v>0</v>
      </c>
      <c r="T185" s="144">
        <f>S185*H185</f>
        <v>0</v>
      </c>
      <c r="AR185" s="145" t="s">
        <v>164</v>
      </c>
      <c r="AT185" s="145" t="s">
        <v>145</v>
      </c>
      <c r="AU185" s="145" t="s">
        <v>88</v>
      </c>
      <c r="AY185" s="16" t="s">
        <v>142</v>
      </c>
      <c r="BE185" s="146">
        <f>IF(N185="základní",J185,0)</f>
        <v>0</v>
      </c>
      <c r="BF185" s="146">
        <f>IF(N185="snížená",J185,0)</f>
        <v>0</v>
      </c>
      <c r="BG185" s="146">
        <f>IF(N185="zákl. přenesená",J185,0)</f>
        <v>0</v>
      </c>
      <c r="BH185" s="146">
        <f>IF(N185="sníž. přenesená",J185,0)</f>
        <v>0</v>
      </c>
      <c r="BI185" s="146">
        <f>IF(N185="nulová",J185,0)</f>
        <v>0</v>
      </c>
      <c r="BJ185" s="16" t="s">
        <v>86</v>
      </c>
      <c r="BK185" s="146">
        <f>ROUND(I185*H185,2)</f>
        <v>0</v>
      </c>
      <c r="BL185" s="16" t="s">
        <v>164</v>
      </c>
      <c r="BM185" s="145" t="s">
        <v>347</v>
      </c>
    </row>
    <row r="186" spans="2:65" s="1" customFormat="1" ht="302.25">
      <c r="B186" s="31"/>
      <c r="D186" s="147" t="s">
        <v>151</v>
      </c>
      <c r="F186" s="148" t="s">
        <v>348</v>
      </c>
      <c r="I186" s="149"/>
      <c r="L186" s="31"/>
      <c r="M186" s="150"/>
      <c r="T186" s="55"/>
      <c r="AT186" s="16" t="s">
        <v>151</v>
      </c>
      <c r="AU186" s="16" t="s">
        <v>88</v>
      </c>
    </row>
    <row r="187" spans="2:65" s="1" customFormat="1" ht="33" customHeight="1">
      <c r="B187" s="132"/>
      <c r="C187" s="133" t="s">
        <v>349</v>
      </c>
      <c r="D187" s="133" t="s">
        <v>145</v>
      </c>
      <c r="E187" s="134" t="s">
        <v>350</v>
      </c>
      <c r="F187" s="135" t="s">
        <v>351</v>
      </c>
      <c r="G187" s="136" t="s">
        <v>352</v>
      </c>
      <c r="H187" s="137">
        <v>1</v>
      </c>
      <c r="I187" s="138"/>
      <c r="J187" s="139">
        <f>ROUND(I187*H187,2)</f>
        <v>0</v>
      </c>
      <c r="K187" s="140"/>
      <c r="L187" s="31"/>
      <c r="M187" s="141" t="s">
        <v>1</v>
      </c>
      <c r="N187" s="142" t="s">
        <v>43</v>
      </c>
      <c r="P187" s="143">
        <f>O187*H187</f>
        <v>0</v>
      </c>
      <c r="Q187" s="143">
        <v>0</v>
      </c>
      <c r="R187" s="143">
        <f>Q187*H187</f>
        <v>0</v>
      </c>
      <c r="S187" s="143">
        <v>0</v>
      </c>
      <c r="T187" s="144">
        <f>S187*H187</f>
        <v>0</v>
      </c>
      <c r="AR187" s="145" t="s">
        <v>164</v>
      </c>
      <c r="AT187" s="145" t="s">
        <v>145</v>
      </c>
      <c r="AU187" s="145" t="s">
        <v>88</v>
      </c>
      <c r="AY187" s="16" t="s">
        <v>142</v>
      </c>
      <c r="BE187" s="146">
        <f>IF(N187="základní",J187,0)</f>
        <v>0</v>
      </c>
      <c r="BF187" s="146">
        <f>IF(N187="snížená",J187,0)</f>
        <v>0</v>
      </c>
      <c r="BG187" s="146">
        <f>IF(N187="zákl. přenesená",J187,0)</f>
        <v>0</v>
      </c>
      <c r="BH187" s="146">
        <f>IF(N187="sníž. přenesená",J187,0)</f>
        <v>0</v>
      </c>
      <c r="BI187" s="146">
        <f>IF(N187="nulová",J187,0)</f>
        <v>0</v>
      </c>
      <c r="BJ187" s="16" t="s">
        <v>86</v>
      </c>
      <c r="BK187" s="146">
        <f>ROUND(I187*H187,2)</f>
        <v>0</v>
      </c>
      <c r="BL187" s="16" t="s">
        <v>164</v>
      </c>
      <c r="BM187" s="145" t="s">
        <v>353</v>
      </c>
    </row>
    <row r="188" spans="2:65" s="1" customFormat="1" ht="39">
      <c r="B188" s="31"/>
      <c r="D188" s="147" t="s">
        <v>151</v>
      </c>
      <c r="F188" s="148" t="s">
        <v>354</v>
      </c>
      <c r="I188" s="149"/>
      <c r="L188" s="31"/>
      <c r="M188" s="150"/>
      <c r="T188" s="55"/>
      <c r="AT188" s="16" t="s">
        <v>151</v>
      </c>
      <c r="AU188" s="16" t="s">
        <v>88</v>
      </c>
    </row>
    <row r="189" spans="2:65" s="1" customFormat="1" ht="16.5" customHeight="1">
      <c r="B189" s="132"/>
      <c r="C189" s="133" t="s">
        <v>355</v>
      </c>
      <c r="D189" s="133" t="s">
        <v>145</v>
      </c>
      <c r="E189" s="134" t="s">
        <v>356</v>
      </c>
      <c r="F189" s="135" t="s">
        <v>357</v>
      </c>
      <c r="G189" s="136" t="s">
        <v>148</v>
      </c>
      <c r="H189" s="137">
        <v>1</v>
      </c>
      <c r="I189" s="138"/>
      <c r="J189" s="139">
        <f>ROUND(I189*H189,2)</f>
        <v>0</v>
      </c>
      <c r="K189" s="140"/>
      <c r="L189" s="31"/>
      <c r="M189" s="141" t="s">
        <v>1</v>
      </c>
      <c r="N189" s="142" t="s">
        <v>43</v>
      </c>
      <c r="P189" s="143">
        <f>O189*H189</f>
        <v>0</v>
      </c>
      <c r="Q189" s="143">
        <v>0</v>
      </c>
      <c r="R189" s="143">
        <f>Q189*H189</f>
        <v>0</v>
      </c>
      <c r="S189" s="143">
        <v>0</v>
      </c>
      <c r="T189" s="144">
        <f>S189*H189</f>
        <v>0</v>
      </c>
      <c r="AR189" s="145" t="s">
        <v>164</v>
      </c>
      <c r="AT189" s="145" t="s">
        <v>145</v>
      </c>
      <c r="AU189" s="145" t="s">
        <v>88</v>
      </c>
      <c r="AY189" s="16" t="s">
        <v>142</v>
      </c>
      <c r="BE189" s="146">
        <f>IF(N189="základní",J189,0)</f>
        <v>0</v>
      </c>
      <c r="BF189" s="146">
        <f>IF(N189="snížená",J189,0)</f>
        <v>0</v>
      </c>
      <c r="BG189" s="146">
        <f>IF(N189="zákl. přenesená",J189,0)</f>
        <v>0</v>
      </c>
      <c r="BH189" s="146">
        <f>IF(N189="sníž. přenesená",J189,0)</f>
        <v>0</v>
      </c>
      <c r="BI189" s="146">
        <f>IF(N189="nulová",J189,0)</f>
        <v>0</v>
      </c>
      <c r="BJ189" s="16" t="s">
        <v>86</v>
      </c>
      <c r="BK189" s="146">
        <f>ROUND(I189*H189,2)</f>
        <v>0</v>
      </c>
      <c r="BL189" s="16" t="s">
        <v>164</v>
      </c>
      <c r="BM189" s="145" t="s">
        <v>358</v>
      </c>
    </row>
    <row r="190" spans="2:65" s="1" customFormat="1" ht="39">
      <c r="B190" s="31"/>
      <c r="D190" s="147" t="s">
        <v>151</v>
      </c>
      <c r="F190" s="148" t="s">
        <v>359</v>
      </c>
      <c r="I190" s="149"/>
      <c r="L190" s="31"/>
      <c r="M190" s="150"/>
      <c r="T190" s="55"/>
      <c r="AT190" s="16" t="s">
        <v>151</v>
      </c>
      <c r="AU190" s="16" t="s">
        <v>88</v>
      </c>
    </row>
    <row r="191" spans="2:65" s="1" customFormat="1" ht="21.75" customHeight="1">
      <c r="B191" s="132"/>
      <c r="C191" s="133" t="s">
        <v>360</v>
      </c>
      <c r="D191" s="133" t="s">
        <v>145</v>
      </c>
      <c r="E191" s="134" t="s">
        <v>361</v>
      </c>
      <c r="F191" s="135" t="s">
        <v>362</v>
      </c>
      <c r="G191" s="136" t="s">
        <v>148</v>
      </c>
      <c r="H191" s="137">
        <v>1</v>
      </c>
      <c r="I191" s="138"/>
      <c r="J191" s="139">
        <f>ROUND(I191*H191,2)</f>
        <v>0</v>
      </c>
      <c r="K191" s="140"/>
      <c r="L191" s="31"/>
      <c r="M191" s="141" t="s">
        <v>1</v>
      </c>
      <c r="N191" s="142" t="s">
        <v>43</v>
      </c>
      <c r="P191" s="143">
        <f>O191*H191</f>
        <v>0</v>
      </c>
      <c r="Q191" s="143">
        <v>0</v>
      </c>
      <c r="R191" s="143">
        <f>Q191*H191</f>
        <v>0</v>
      </c>
      <c r="S191" s="143">
        <v>0</v>
      </c>
      <c r="T191" s="144">
        <f>S191*H191</f>
        <v>0</v>
      </c>
      <c r="AR191" s="145" t="s">
        <v>164</v>
      </c>
      <c r="AT191" s="145" t="s">
        <v>145</v>
      </c>
      <c r="AU191" s="145" t="s">
        <v>88</v>
      </c>
      <c r="AY191" s="16" t="s">
        <v>142</v>
      </c>
      <c r="BE191" s="146">
        <f>IF(N191="základní",J191,0)</f>
        <v>0</v>
      </c>
      <c r="BF191" s="146">
        <f>IF(N191="snížená",J191,0)</f>
        <v>0</v>
      </c>
      <c r="BG191" s="146">
        <f>IF(N191="zákl. přenesená",J191,0)</f>
        <v>0</v>
      </c>
      <c r="BH191" s="146">
        <f>IF(N191="sníž. přenesená",J191,0)</f>
        <v>0</v>
      </c>
      <c r="BI191" s="146">
        <f>IF(N191="nulová",J191,0)</f>
        <v>0</v>
      </c>
      <c r="BJ191" s="16" t="s">
        <v>86</v>
      </c>
      <c r="BK191" s="146">
        <f>ROUND(I191*H191,2)</f>
        <v>0</v>
      </c>
      <c r="BL191" s="16" t="s">
        <v>164</v>
      </c>
      <c r="BM191" s="145" t="s">
        <v>363</v>
      </c>
    </row>
    <row r="192" spans="2:65" s="1" customFormat="1" ht="39">
      <c r="B192" s="31"/>
      <c r="D192" s="147" t="s">
        <v>151</v>
      </c>
      <c r="F192" s="148" t="s">
        <v>359</v>
      </c>
      <c r="I192" s="149"/>
      <c r="L192" s="31"/>
      <c r="M192" s="150"/>
      <c r="T192" s="55"/>
      <c r="AT192" s="16" t="s">
        <v>151</v>
      </c>
      <c r="AU192" s="16" t="s">
        <v>88</v>
      </c>
    </row>
    <row r="193" spans="2:65" s="1" customFormat="1" ht="16.5" customHeight="1">
      <c r="B193" s="132"/>
      <c r="C193" s="133" t="s">
        <v>364</v>
      </c>
      <c r="D193" s="133" t="s">
        <v>145</v>
      </c>
      <c r="E193" s="134" t="s">
        <v>365</v>
      </c>
      <c r="F193" s="135" t="s">
        <v>366</v>
      </c>
      <c r="G193" s="136" t="s">
        <v>148</v>
      </c>
      <c r="H193" s="137">
        <v>1</v>
      </c>
      <c r="I193" s="138"/>
      <c r="J193" s="139">
        <f>ROUND(I193*H193,2)</f>
        <v>0</v>
      </c>
      <c r="K193" s="140"/>
      <c r="L193" s="31"/>
      <c r="M193" s="141" t="s">
        <v>1</v>
      </c>
      <c r="N193" s="142" t="s">
        <v>43</v>
      </c>
      <c r="P193" s="143">
        <f>O193*H193</f>
        <v>0</v>
      </c>
      <c r="Q193" s="143">
        <v>0</v>
      </c>
      <c r="R193" s="143">
        <f>Q193*H193</f>
        <v>0</v>
      </c>
      <c r="S193" s="143">
        <v>0</v>
      </c>
      <c r="T193" s="144">
        <f>S193*H193</f>
        <v>0</v>
      </c>
      <c r="AR193" s="145" t="s">
        <v>164</v>
      </c>
      <c r="AT193" s="145" t="s">
        <v>145</v>
      </c>
      <c r="AU193" s="145" t="s">
        <v>88</v>
      </c>
      <c r="AY193" s="16" t="s">
        <v>142</v>
      </c>
      <c r="BE193" s="146">
        <f>IF(N193="základní",J193,0)</f>
        <v>0</v>
      </c>
      <c r="BF193" s="146">
        <f>IF(N193="snížená",J193,0)</f>
        <v>0</v>
      </c>
      <c r="BG193" s="146">
        <f>IF(N193="zákl. přenesená",J193,0)</f>
        <v>0</v>
      </c>
      <c r="BH193" s="146">
        <f>IF(N193="sníž. přenesená",J193,0)</f>
        <v>0</v>
      </c>
      <c r="BI193" s="146">
        <f>IF(N193="nulová",J193,0)</f>
        <v>0</v>
      </c>
      <c r="BJ193" s="16" t="s">
        <v>86</v>
      </c>
      <c r="BK193" s="146">
        <f>ROUND(I193*H193,2)</f>
        <v>0</v>
      </c>
      <c r="BL193" s="16" t="s">
        <v>164</v>
      </c>
      <c r="BM193" s="145" t="s">
        <v>367</v>
      </c>
    </row>
    <row r="194" spans="2:65" s="1" customFormat="1" ht="39">
      <c r="B194" s="31"/>
      <c r="D194" s="147" t="s">
        <v>151</v>
      </c>
      <c r="F194" s="148" t="s">
        <v>359</v>
      </c>
      <c r="I194" s="149"/>
      <c r="L194" s="31"/>
      <c r="M194" s="150"/>
      <c r="T194" s="55"/>
      <c r="AT194" s="16" t="s">
        <v>151</v>
      </c>
      <c r="AU194" s="16" t="s">
        <v>88</v>
      </c>
    </row>
    <row r="195" spans="2:65" s="1" customFormat="1" ht="16.5" customHeight="1">
      <c r="B195" s="132"/>
      <c r="C195" s="133" t="s">
        <v>7</v>
      </c>
      <c r="D195" s="133" t="s">
        <v>145</v>
      </c>
      <c r="E195" s="134" t="s">
        <v>368</v>
      </c>
      <c r="F195" s="135" t="s">
        <v>369</v>
      </c>
      <c r="G195" s="136" t="s">
        <v>148</v>
      </c>
      <c r="H195" s="137">
        <v>1</v>
      </c>
      <c r="I195" s="138"/>
      <c r="J195" s="139">
        <f>ROUND(I195*H195,2)</f>
        <v>0</v>
      </c>
      <c r="K195" s="140"/>
      <c r="L195" s="31"/>
      <c r="M195" s="141" t="s">
        <v>1</v>
      </c>
      <c r="N195" s="142" t="s">
        <v>43</v>
      </c>
      <c r="P195" s="143">
        <f>O195*H195</f>
        <v>0</v>
      </c>
      <c r="Q195" s="143">
        <v>0</v>
      </c>
      <c r="R195" s="143">
        <f>Q195*H195</f>
        <v>0</v>
      </c>
      <c r="S195" s="143">
        <v>0</v>
      </c>
      <c r="T195" s="144">
        <f>S195*H195</f>
        <v>0</v>
      </c>
      <c r="AR195" s="145" t="s">
        <v>164</v>
      </c>
      <c r="AT195" s="145" t="s">
        <v>145</v>
      </c>
      <c r="AU195" s="145" t="s">
        <v>88</v>
      </c>
      <c r="AY195" s="16" t="s">
        <v>142</v>
      </c>
      <c r="BE195" s="146">
        <f>IF(N195="základní",J195,0)</f>
        <v>0</v>
      </c>
      <c r="BF195" s="146">
        <f>IF(N195="snížená",J195,0)</f>
        <v>0</v>
      </c>
      <c r="BG195" s="146">
        <f>IF(N195="zákl. přenesená",J195,0)</f>
        <v>0</v>
      </c>
      <c r="BH195" s="146">
        <f>IF(N195="sníž. přenesená",J195,0)</f>
        <v>0</v>
      </c>
      <c r="BI195" s="146">
        <f>IF(N195="nulová",J195,0)</f>
        <v>0</v>
      </c>
      <c r="BJ195" s="16" t="s">
        <v>86</v>
      </c>
      <c r="BK195" s="146">
        <f>ROUND(I195*H195,2)</f>
        <v>0</v>
      </c>
      <c r="BL195" s="16" t="s">
        <v>164</v>
      </c>
      <c r="BM195" s="145" t="s">
        <v>370</v>
      </c>
    </row>
    <row r="196" spans="2:65" s="1" customFormat="1" ht="39">
      <c r="B196" s="31"/>
      <c r="D196" s="147" t="s">
        <v>151</v>
      </c>
      <c r="F196" s="148" t="s">
        <v>359</v>
      </c>
      <c r="I196" s="149"/>
      <c r="L196" s="31"/>
      <c r="M196" s="150"/>
      <c r="T196" s="55"/>
      <c r="AT196" s="16" t="s">
        <v>151</v>
      </c>
      <c r="AU196" s="16" t="s">
        <v>88</v>
      </c>
    </row>
    <row r="197" spans="2:65" s="1" customFormat="1" ht="16.5" customHeight="1">
      <c r="B197" s="132"/>
      <c r="C197" s="133" t="s">
        <v>371</v>
      </c>
      <c r="D197" s="133" t="s">
        <v>145</v>
      </c>
      <c r="E197" s="134" t="s">
        <v>372</v>
      </c>
      <c r="F197" s="135" t="s">
        <v>373</v>
      </c>
      <c r="G197" s="136" t="s">
        <v>148</v>
      </c>
      <c r="H197" s="137">
        <v>8</v>
      </c>
      <c r="I197" s="138"/>
      <c r="J197" s="139">
        <f>ROUND(I197*H197,2)</f>
        <v>0</v>
      </c>
      <c r="K197" s="140"/>
      <c r="L197" s="31"/>
      <c r="M197" s="141" t="s">
        <v>1</v>
      </c>
      <c r="N197" s="142" t="s">
        <v>43</v>
      </c>
      <c r="P197" s="143">
        <f>O197*H197</f>
        <v>0</v>
      </c>
      <c r="Q197" s="143">
        <v>0</v>
      </c>
      <c r="R197" s="143">
        <f>Q197*H197</f>
        <v>0</v>
      </c>
      <c r="S197" s="143">
        <v>0</v>
      </c>
      <c r="T197" s="144">
        <f>S197*H197</f>
        <v>0</v>
      </c>
      <c r="AR197" s="145" t="s">
        <v>164</v>
      </c>
      <c r="AT197" s="145" t="s">
        <v>145</v>
      </c>
      <c r="AU197" s="145" t="s">
        <v>88</v>
      </c>
      <c r="AY197" s="16" t="s">
        <v>142</v>
      </c>
      <c r="BE197" s="146">
        <f>IF(N197="základní",J197,0)</f>
        <v>0</v>
      </c>
      <c r="BF197" s="146">
        <f>IF(N197="snížená",J197,0)</f>
        <v>0</v>
      </c>
      <c r="BG197" s="146">
        <f>IF(N197="zákl. přenesená",J197,0)</f>
        <v>0</v>
      </c>
      <c r="BH197" s="146">
        <f>IF(N197="sníž. přenesená",J197,0)</f>
        <v>0</v>
      </c>
      <c r="BI197" s="146">
        <f>IF(N197="nulová",J197,0)</f>
        <v>0</v>
      </c>
      <c r="BJ197" s="16" t="s">
        <v>86</v>
      </c>
      <c r="BK197" s="146">
        <f>ROUND(I197*H197,2)</f>
        <v>0</v>
      </c>
      <c r="BL197" s="16" t="s">
        <v>164</v>
      </c>
      <c r="BM197" s="145" t="s">
        <v>374</v>
      </c>
    </row>
    <row r="198" spans="2:65" s="1" customFormat="1" ht="331.5">
      <c r="B198" s="31"/>
      <c r="D198" s="147" t="s">
        <v>151</v>
      </c>
      <c r="F198" s="148" t="s">
        <v>375</v>
      </c>
      <c r="I198" s="149"/>
      <c r="L198" s="31"/>
      <c r="M198" s="150"/>
      <c r="T198" s="55"/>
      <c r="AT198" s="16" t="s">
        <v>151</v>
      </c>
      <c r="AU198" s="16" t="s">
        <v>88</v>
      </c>
    </row>
    <row r="199" spans="2:65" s="1" customFormat="1" ht="16.5" customHeight="1">
      <c r="B199" s="132"/>
      <c r="C199" s="133" t="s">
        <v>376</v>
      </c>
      <c r="D199" s="133" t="s">
        <v>145</v>
      </c>
      <c r="E199" s="134" t="s">
        <v>377</v>
      </c>
      <c r="F199" s="135" t="s">
        <v>378</v>
      </c>
      <c r="G199" s="136" t="s">
        <v>148</v>
      </c>
      <c r="H199" s="137">
        <v>1</v>
      </c>
      <c r="I199" s="138"/>
      <c r="J199" s="139">
        <f>ROUND(I199*H199,2)</f>
        <v>0</v>
      </c>
      <c r="K199" s="140"/>
      <c r="L199" s="31"/>
      <c r="M199" s="141" t="s">
        <v>1</v>
      </c>
      <c r="N199" s="142" t="s">
        <v>43</v>
      </c>
      <c r="P199" s="143">
        <f>O199*H199</f>
        <v>0</v>
      </c>
      <c r="Q199" s="143">
        <v>0</v>
      </c>
      <c r="R199" s="143">
        <f>Q199*H199</f>
        <v>0</v>
      </c>
      <c r="S199" s="143">
        <v>0</v>
      </c>
      <c r="T199" s="144">
        <f>S199*H199</f>
        <v>0</v>
      </c>
      <c r="AR199" s="145" t="s">
        <v>164</v>
      </c>
      <c r="AT199" s="145" t="s">
        <v>145</v>
      </c>
      <c r="AU199" s="145" t="s">
        <v>88</v>
      </c>
      <c r="AY199" s="16" t="s">
        <v>142</v>
      </c>
      <c r="BE199" s="146">
        <f>IF(N199="základní",J199,0)</f>
        <v>0</v>
      </c>
      <c r="BF199" s="146">
        <f>IF(N199="snížená",J199,0)</f>
        <v>0</v>
      </c>
      <c r="BG199" s="146">
        <f>IF(N199="zákl. přenesená",J199,0)</f>
        <v>0</v>
      </c>
      <c r="BH199" s="146">
        <f>IF(N199="sníž. přenesená",J199,0)</f>
        <v>0</v>
      </c>
      <c r="BI199" s="146">
        <f>IF(N199="nulová",J199,0)</f>
        <v>0</v>
      </c>
      <c r="BJ199" s="16" t="s">
        <v>86</v>
      </c>
      <c r="BK199" s="146">
        <f>ROUND(I199*H199,2)</f>
        <v>0</v>
      </c>
      <c r="BL199" s="16" t="s">
        <v>164</v>
      </c>
      <c r="BM199" s="145" t="s">
        <v>379</v>
      </c>
    </row>
    <row r="200" spans="2:65" s="1" customFormat="1" ht="331.5">
      <c r="B200" s="31"/>
      <c r="D200" s="147" t="s">
        <v>151</v>
      </c>
      <c r="F200" s="148" t="s">
        <v>380</v>
      </c>
      <c r="I200" s="149"/>
      <c r="L200" s="31"/>
      <c r="M200" s="150"/>
      <c r="T200" s="55"/>
      <c r="AT200" s="16" t="s">
        <v>151</v>
      </c>
      <c r="AU200" s="16" t="s">
        <v>88</v>
      </c>
    </row>
    <row r="201" spans="2:65" s="1" customFormat="1" ht="16.5" customHeight="1">
      <c r="B201" s="132"/>
      <c r="C201" s="133" t="s">
        <v>381</v>
      </c>
      <c r="D201" s="133" t="s">
        <v>145</v>
      </c>
      <c r="E201" s="134" t="s">
        <v>382</v>
      </c>
      <c r="F201" s="135" t="s">
        <v>383</v>
      </c>
      <c r="G201" s="136" t="s">
        <v>148</v>
      </c>
      <c r="H201" s="137">
        <v>1</v>
      </c>
      <c r="I201" s="138"/>
      <c r="J201" s="139">
        <f>ROUND(I201*H201,2)</f>
        <v>0</v>
      </c>
      <c r="K201" s="140"/>
      <c r="L201" s="31"/>
      <c r="M201" s="141" t="s">
        <v>1</v>
      </c>
      <c r="N201" s="142" t="s">
        <v>43</v>
      </c>
      <c r="P201" s="143">
        <f>O201*H201</f>
        <v>0</v>
      </c>
      <c r="Q201" s="143">
        <v>0</v>
      </c>
      <c r="R201" s="143">
        <f>Q201*H201</f>
        <v>0</v>
      </c>
      <c r="S201" s="143">
        <v>0</v>
      </c>
      <c r="T201" s="144">
        <f>S201*H201</f>
        <v>0</v>
      </c>
      <c r="AR201" s="145" t="s">
        <v>164</v>
      </c>
      <c r="AT201" s="145" t="s">
        <v>145</v>
      </c>
      <c r="AU201" s="145" t="s">
        <v>88</v>
      </c>
      <c r="AY201" s="16" t="s">
        <v>142</v>
      </c>
      <c r="BE201" s="146">
        <f>IF(N201="základní",J201,0)</f>
        <v>0</v>
      </c>
      <c r="BF201" s="146">
        <f>IF(N201="snížená",J201,0)</f>
        <v>0</v>
      </c>
      <c r="BG201" s="146">
        <f>IF(N201="zákl. přenesená",J201,0)</f>
        <v>0</v>
      </c>
      <c r="BH201" s="146">
        <f>IF(N201="sníž. přenesená",J201,0)</f>
        <v>0</v>
      </c>
      <c r="BI201" s="146">
        <f>IF(N201="nulová",J201,0)</f>
        <v>0</v>
      </c>
      <c r="BJ201" s="16" t="s">
        <v>86</v>
      </c>
      <c r="BK201" s="146">
        <f>ROUND(I201*H201,2)</f>
        <v>0</v>
      </c>
      <c r="BL201" s="16" t="s">
        <v>164</v>
      </c>
      <c r="BM201" s="145" t="s">
        <v>384</v>
      </c>
    </row>
    <row r="202" spans="2:65" s="1" customFormat="1" ht="351">
      <c r="B202" s="31"/>
      <c r="D202" s="147" t="s">
        <v>151</v>
      </c>
      <c r="F202" s="148" t="s">
        <v>385</v>
      </c>
      <c r="I202" s="149"/>
      <c r="L202" s="31"/>
      <c r="M202" s="150"/>
      <c r="T202" s="55"/>
      <c r="AT202" s="16" t="s">
        <v>151</v>
      </c>
      <c r="AU202" s="16" t="s">
        <v>88</v>
      </c>
    </row>
    <row r="203" spans="2:65" s="11" customFormat="1" ht="22.9" customHeight="1">
      <c r="B203" s="120"/>
      <c r="D203" s="121" t="s">
        <v>77</v>
      </c>
      <c r="E203" s="130" t="s">
        <v>386</v>
      </c>
      <c r="F203" s="130" t="s">
        <v>387</v>
      </c>
      <c r="I203" s="123"/>
      <c r="J203" s="131">
        <f>BK203</f>
        <v>0</v>
      </c>
      <c r="L203" s="120"/>
      <c r="M203" s="125"/>
      <c r="P203" s="126">
        <f>P204</f>
        <v>0</v>
      </c>
      <c r="R203" s="126">
        <f>R204</f>
        <v>0</v>
      </c>
      <c r="T203" s="127">
        <f>T204</f>
        <v>0</v>
      </c>
      <c r="AR203" s="121" t="s">
        <v>86</v>
      </c>
      <c r="AT203" s="128" t="s">
        <v>77</v>
      </c>
      <c r="AU203" s="128" t="s">
        <v>86</v>
      </c>
      <c r="AY203" s="121" t="s">
        <v>142</v>
      </c>
      <c r="BK203" s="129">
        <f>BK204</f>
        <v>0</v>
      </c>
    </row>
    <row r="204" spans="2:65" s="1" customFormat="1" ht="16.5" customHeight="1">
      <c r="B204" s="132"/>
      <c r="C204" s="133" t="s">
        <v>388</v>
      </c>
      <c r="D204" s="133" t="s">
        <v>145</v>
      </c>
      <c r="E204" s="134" t="s">
        <v>389</v>
      </c>
      <c r="F204" s="135" t="s">
        <v>390</v>
      </c>
      <c r="G204" s="136" t="s">
        <v>246</v>
      </c>
      <c r="H204" s="137">
        <v>52.783000000000001</v>
      </c>
      <c r="I204" s="138"/>
      <c r="J204" s="139">
        <f>ROUND(I204*H204,2)</f>
        <v>0</v>
      </c>
      <c r="K204" s="140"/>
      <c r="L204" s="31"/>
      <c r="M204" s="152" t="s">
        <v>1</v>
      </c>
      <c r="N204" s="153" t="s">
        <v>43</v>
      </c>
      <c r="O204" s="154"/>
      <c r="P204" s="155">
        <f>O204*H204</f>
        <v>0</v>
      </c>
      <c r="Q204" s="155">
        <v>0</v>
      </c>
      <c r="R204" s="155">
        <f>Q204*H204</f>
        <v>0</v>
      </c>
      <c r="S204" s="155">
        <v>0</v>
      </c>
      <c r="T204" s="156">
        <f>S204*H204</f>
        <v>0</v>
      </c>
      <c r="AR204" s="145" t="s">
        <v>164</v>
      </c>
      <c r="AT204" s="145" t="s">
        <v>145</v>
      </c>
      <c r="AU204" s="145" t="s">
        <v>88</v>
      </c>
      <c r="AY204" s="16" t="s">
        <v>142</v>
      </c>
      <c r="BE204" s="146">
        <f>IF(N204="základní",J204,0)</f>
        <v>0</v>
      </c>
      <c r="BF204" s="146">
        <f>IF(N204="snížená",J204,0)</f>
        <v>0</v>
      </c>
      <c r="BG204" s="146">
        <f>IF(N204="zákl. přenesená",J204,0)</f>
        <v>0</v>
      </c>
      <c r="BH204" s="146">
        <f>IF(N204="sníž. přenesená",J204,0)</f>
        <v>0</v>
      </c>
      <c r="BI204" s="146">
        <f>IF(N204="nulová",J204,0)</f>
        <v>0</v>
      </c>
      <c r="BJ204" s="16" t="s">
        <v>86</v>
      </c>
      <c r="BK204" s="146">
        <f>ROUND(I204*H204,2)</f>
        <v>0</v>
      </c>
      <c r="BL204" s="16" t="s">
        <v>164</v>
      </c>
      <c r="BM204" s="145" t="s">
        <v>391</v>
      </c>
    </row>
    <row r="205" spans="2:65" s="1" customFormat="1" ht="6.95" customHeight="1">
      <c r="B205" s="43"/>
      <c r="C205" s="44"/>
      <c r="D205" s="44"/>
      <c r="E205" s="44"/>
      <c r="F205" s="44"/>
      <c r="G205" s="44"/>
      <c r="H205" s="44"/>
      <c r="I205" s="44"/>
      <c r="J205" s="44"/>
      <c r="K205" s="44"/>
      <c r="L205" s="31"/>
    </row>
  </sheetData>
  <autoFilter ref="C122:K204" xr:uid="{00000000-0009-0000-0000-000003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228"/>
  <sheetViews>
    <sheetView showGridLines="0" workbookViewId="0">
      <selection activeCell="F13" sqref="F13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29" t="s">
        <v>5</v>
      </c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6" t="s">
        <v>97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88</v>
      </c>
    </row>
    <row r="4" spans="2:46" ht="24.95" customHeight="1">
      <c r="B4" s="19"/>
      <c r="D4" s="20" t="s">
        <v>113</v>
      </c>
      <c r="L4" s="19"/>
      <c r="M4" s="87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30" t="str">
        <f>'Rekapitulace stavby'!K6</f>
        <v>Sportoviště Zátišská-1.Etapa Rekonstrukce</v>
      </c>
      <c r="F7" s="231"/>
      <c r="G7" s="231"/>
      <c r="H7" s="231"/>
      <c r="L7" s="19"/>
    </row>
    <row r="8" spans="2:46" s="1" customFormat="1" ht="12" customHeight="1">
      <c r="B8" s="31"/>
      <c r="D8" s="26" t="s">
        <v>114</v>
      </c>
      <c r="L8" s="31"/>
    </row>
    <row r="9" spans="2:46" s="1" customFormat="1" ht="16.5" customHeight="1">
      <c r="B9" s="31"/>
      <c r="E9" s="191" t="s">
        <v>392</v>
      </c>
      <c r="F9" s="232"/>
      <c r="G9" s="232"/>
      <c r="H9" s="232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947</v>
      </c>
      <c r="I12" s="26" t="s">
        <v>21</v>
      </c>
      <c r="J12" s="51" t="str">
        <f>'Rekapitulace stavby'!AN8</f>
        <v>6. 5. 2025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23</v>
      </c>
      <c r="I14" s="26" t="s">
        <v>24</v>
      </c>
      <c r="J14" s="24" t="s">
        <v>25</v>
      </c>
      <c r="L14" s="31"/>
    </row>
    <row r="15" spans="2:46" s="1" customFormat="1" ht="18" customHeight="1">
      <c r="B15" s="31"/>
      <c r="E15" s="24" t="s">
        <v>26</v>
      </c>
      <c r="I15" s="26" t="s">
        <v>27</v>
      </c>
      <c r="J15" s="24" t="s">
        <v>1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28</v>
      </c>
      <c r="I17" s="26" t="s">
        <v>24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33" t="str">
        <f>'Rekapitulace stavby'!E14</f>
        <v>Vyplň údaj</v>
      </c>
      <c r="F18" s="213"/>
      <c r="G18" s="213"/>
      <c r="H18" s="213"/>
      <c r="I18" s="26" t="s">
        <v>27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30</v>
      </c>
      <c r="I20" s="26" t="s">
        <v>24</v>
      </c>
      <c r="J20" s="24" t="s">
        <v>31</v>
      </c>
      <c r="L20" s="31"/>
    </row>
    <row r="21" spans="2:12" s="1" customFormat="1" ht="18" customHeight="1">
      <c r="B21" s="31"/>
      <c r="E21" s="24" t="s">
        <v>32</v>
      </c>
      <c r="I21" s="26" t="s">
        <v>27</v>
      </c>
      <c r="J21" s="24" t="s">
        <v>1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34</v>
      </c>
      <c r="I23" s="26" t="s">
        <v>24</v>
      </c>
      <c r="J23" s="24" t="s">
        <v>1</v>
      </c>
      <c r="L23" s="31"/>
    </row>
    <row r="24" spans="2:12" s="1" customFormat="1" ht="18" customHeight="1">
      <c r="B24" s="31"/>
      <c r="E24" s="24" t="s">
        <v>35</v>
      </c>
      <c r="I24" s="26" t="s">
        <v>27</v>
      </c>
      <c r="J24" s="24" t="s">
        <v>1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36</v>
      </c>
      <c r="L26" s="31"/>
    </row>
    <row r="27" spans="2:12" s="7" customFormat="1" ht="143.25" customHeight="1">
      <c r="B27" s="88"/>
      <c r="E27" s="218" t="s">
        <v>116</v>
      </c>
      <c r="F27" s="218"/>
      <c r="G27" s="218"/>
      <c r="H27" s="218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38</v>
      </c>
      <c r="J30" s="65">
        <f>ROUND(J123,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40</v>
      </c>
      <c r="I32" s="34" t="s">
        <v>39</v>
      </c>
      <c r="J32" s="34" t="s">
        <v>41</v>
      </c>
      <c r="L32" s="31"/>
    </row>
    <row r="33" spans="2:12" s="1" customFormat="1" ht="14.45" customHeight="1">
      <c r="B33" s="31"/>
      <c r="D33" s="54" t="s">
        <v>42</v>
      </c>
      <c r="E33" s="26" t="s">
        <v>43</v>
      </c>
      <c r="F33" s="90">
        <f>ROUND((SUM(BE123:BE227)),  2)</f>
        <v>0</v>
      </c>
      <c r="I33" s="91">
        <v>0.21</v>
      </c>
      <c r="J33" s="90">
        <f>ROUND(((SUM(BE123:BE227))*I33),  2)</f>
        <v>0</v>
      </c>
      <c r="L33" s="31"/>
    </row>
    <row r="34" spans="2:12" s="1" customFormat="1" ht="14.45" customHeight="1">
      <c r="B34" s="31"/>
      <c r="E34" s="26" t="s">
        <v>44</v>
      </c>
      <c r="F34" s="90">
        <f>ROUND((SUM(BF123:BF227)),  2)</f>
        <v>0</v>
      </c>
      <c r="I34" s="91">
        <v>0.12</v>
      </c>
      <c r="J34" s="90">
        <f>ROUND(((SUM(BF123:BF227))*I34),  2)</f>
        <v>0</v>
      </c>
      <c r="L34" s="31"/>
    </row>
    <row r="35" spans="2:12" s="1" customFormat="1" ht="14.45" hidden="1" customHeight="1">
      <c r="B35" s="31"/>
      <c r="E35" s="26" t="s">
        <v>45</v>
      </c>
      <c r="F35" s="90">
        <f>ROUND((SUM(BG123:BG227)),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46</v>
      </c>
      <c r="F36" s="90">
        <f>ROUND((SUM(BH123:BH227)),  2)</f>
        <v>0</v>
      </c>
      <c r="I36" s="91">
        <v>0.12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47</v>
      </c>
      <c r="F37" s="90">
        <f>ROUND((SUM(BI123:BI227)),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48</v>
      </c>
      <c r="E39" s="56"/>
      <c r="F39" s="56"/>
      <c r="G39" s="94" t="s">
        <v>49</v>
      </c>
      <c r="H39" s="95" t="s">
        <v>50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51</v>
      </c>
      <c r="E50" s="41"/>
      <c r="F50" s="41"/>
      <c r="G50" s="40" t="s">
        <v>52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53</v>
      </c>
      <c r="E61" s="33"/>
      <c r="F61" s="98" t="s">
        <v>54</v>
      </c>
      <c r="G61" s="42" t="s">
        <v>53</v>
      </c>
      <c r="H61" s="33"/>
      <c r="I61" s="33"/>
      <c r="J61" s="99" t="s">
        <v>54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55</v>
      </c>
      <c r="E65" s="41"/>
      <c r="F65" s="41"/>
      <c r="G65" s="40" t="s">
        <v>56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53</v>
      </c>
      <c r="E76" s="33"/>
      <c r="F76" s="98" t="s">
        <v>54</v>
      </c>
      <c r="G76" s="42" t="s">
        <v>53</v>
      </c>
      <c r="H76" s="33"/>
      <c r="I76" s="33"/>
      <c r="J76" s="99" t="s">
        <v>54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117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30" t="str">
        <f>E7</f>
        <v>Sportoviště Zátišská-1.Etapa Rekonstrukce</v>
      </c>
      <c r="F85" s="231"/>
      <c r="G85" s="231"/>
      <c r="H85" s="231"/>
      <c r="L85" s="31"/>
    </row>
    <row r="86" spans="2:47" s="1" customFormat="1" ht="12" customHeight="1">
      <c r="B86" s="31"/>
      <c r="C86" s="26" t="s">
        <v>114</v>
      </c>
      <c r="L86" s="31"/>
    </row>
    <row r="87" spans="2:47" s="1" customFormat="1" ht="16.5" customHeight="1">
      <c r="B87" s="31"/>
      <c r="E87" s="191" t="str">
        <f>E9</f>
        <v>SO 02 - Dětské hřiště</v>
      </c>
      <c r="F87" s="232"/>
      <c r="G87" s="232"/>
      <c r="H87" s="232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>Parc. č. 4045/2 a 4054/15 v k.ú. Modřany, Praha 12</v>
      </c>
      <c r="I89" s="26" t="s">
        <v>21</v>
      </c>
      <c r="J89" s="51" t="str">
        <f>IF(J12="","",J12)</f>
        <v>6. 5. 2025</v>
      </c>
      <c r="L89" s="31"/>
    </row>
    <row r="90" spans="2:47" s="1" customFormat="1" ht="6.95" customHeight="1">
      <c r="B90" s="31"/>
      <c r="L90" s="31"/>
    </row>
    <row r="91" spans="2:47" s="1" customFormat="1" ht="40.15" customHeight="1">
      <c r="B91" s="31"/>
      <c r="C91" s="26" t="s">
        <v>23</v>
      </c>
      <c r="F91" s="24" t="str">
        <f>E15</f>
        <v>MČ Praha 12, Generála Šišky 2375/6,Praha 4,Modřany</v>
      </c>
      <c r="I91" s="26" t="s">
        <v>30</v>
      </c>
      <c r="J91" s="29" t="str">
        <f>E21</f>
        <v>Ing.arch. Jan Mudra,Holoubkov 81,338 01 Holoubkov</v>
      </c>
      <c r="L91" s="31"/>
    </row>
    <row r="92" spans="2:47" s="1" customFormat="1" ht="15.2" customHeight="1">
      <c r="B92" s="31"/>
      <c r="C92" s="26" t="s">
        <v>28</v>
      </c>
      <c r="F92" s="24" t="str">
        <f>IF(E18="","",E18)</f>
        <v>Vyplň údaj</v>
      </c>
      <c r="I92" s="26" t="s">
        <v>34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118</v>
      </c>
      <c r="D94" s="92"/>
      <c r="E94" s="92"/>
      <c r="F94" s="92"/>
      <c r="G94" s="92"/>
      <c r="H94" s="92"/>
      <c r="I94" s="92"/>
      <c r="J94" s="101" t="s">
        <v>119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120</v>
      </c>
      <c r="J96" s="65">
        <f>J123</f>
        <v>0</v>
      </c>
      <c r="L96" s="31"/>
      <c r="AU96" s="16" t="s">
        <v>121</v>
      </c>
    </row>
    <row r="97" spans="2:12" s="8" customFormat="1" ht="24.95" customHeight="1">
      <c r="B97" s="103"/>
      <c r="D97" s="104" t="s">
        <v>194</v>
      </c>
      <c r="E97" s="105"/>
      <c r="F97" s="105"/>
      <c r="G97" s="105"/>
      <c r="H97" s="105"/>
      <c r="I97" s="105"/>
      <c r="J97" s="106">
        <f>J124</f>
        <v>0</v>
      </c>
      <c r="L97" s="103"/>
    </row>
    <row r="98" spans="2:12" s="9" customFormat="1" ht="19.899999999999999" customHeight="1">
      <c r="B98" s="107"/>
      <c r="D98" s="108" t="s">
        <v>195</v>
      </c>
      <c r="E98" s="109"/>
      <c r="F98" s="109"/>
      <c r="G98" s="109"/>
      <c r="H98" s="109"/>
      <c r="I98" s="109"/>
      <c r="J98" s="110">
        <f>J125</f>
        <v>0</v>
      </c>
      <c r="L98" s="107"/>
    </row>
    <row r="99" spans="2:12" s="9" customFormat="1" ht="19.899999999999999" customHeight="1">
      <c r="B99" s="107"/>
      <c r="D99" s="108" t="s">
        <v>393</v>
      </c>
      <c r="E99" s="109"/>
      <c r="F99" s="109"/>
      <c r="G99" s="109"/>
      <c r="H99" s="109"/>
      <c r="I99" s="109"/>
      <c r="J99" s="110">
        <f>J148</f>
        <v>0</v>
      </c>
      <c r="L99" s="107"/>
    </row>
    <row r="100" spans="2:12" s="9" customFormat="1" ht="19.899999999999999" customHeight="1">
      <c r="B100" s="107"/>
      <c r="D100" s="108" t="s">
        <v>270</v>
      </c>
      <c r="E100" s="109"/>
      <c r="F100" s="109"/>
      <c r="G100" s="109"/>
      <c r="H100" s="109"/>
      <c r="I100" s="109"/>
      <c r="J100" s="110">
        <f>J173</f>
        <v>0</v>
      </c>
      <c r="L100" s="107"/>
    </row>
    <row r="101" spans="2:12" s="9" customFormat="1" ht="19.899999999999999" customHeight="1">
      <c r="B101" s="107"/>
      <c r="D101" s="108" t="s">
        <v>196</v>
      </c>
      <c r="E101" s="109"/>
      <c r="F101" s="109"/>
      <c r="G101" s="109"/>
      <c r="H101" s="109"/>
      <c r="I101" s="109"/>
      <c r="J101" s="110">
        <f>J196</f>
        <v>0</v>
      </c>
      <c r="L101" s="107"/>
    </row>
    <row r="102" spans="2:12" s="9" customFormat="1" ht="19.899999999999999" customHeight="1">
      <c r="B102" s="107"/>
      <c r="D102" s="108" t="s">
        <v>272</v>
      </c>
      <c r="E102" s="109"/>
      <c r="F102" s="109"/>
      <c r="G102" s="109"/>
      <c r="H102" s="109"/>
      <c r="I102" s="109"/>
      <c r="J102" s="110">
        <f>J213</f>
        <v>0</v>
      </c>
      <c r="L102" s="107"/>
    </row>
    <row r="103" spans="2:12" s="9" customFormat="1" ht="19.899999999999999" customHeight="1">
      <c r="B103" s="107"/>
      <c r="D103" s="108" t="s">
        <v>273</v>
      </c>
      <c r="E103" s="109"/>
      <c r="F103" s="109"/>
      <c r="G103" s="109"/>
      <c r="H103" s="109"/>
      <c r="I103" s="109"/>
      <c r="J103" s="110">
        <f>J226</f>
        <v>0</v>
      </c>
      <c r="L103" s="107"/>
    </row>
    <row r="104" spans="2:12" s="1" customFormat="1" ht="21.75" customHeight="1">
      <c r="B104" s="31"/>
      <c r="L104" s="31"/>
    </row>
    <row r="105" spans="2:12" s="1" customFormat="1" ht="6.95" customHeight="1"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31"/>
    </row>
    <row r="109" spans="2:12" s="1" customFormat="1" ht="6.95" customHeight="1">
      <c r="B109" s="45"/>
      <c r="C109" s="46"/>
      <c r="D109" s="46"/>
      <c r="E109" s="46"/>
      <c r="F109" s="46"/>
      <c r="G109" s="46"/>
      <c r="H109" s="46"/>
      <c r="I109" s="46"/>
      <c r="J109" s="46"/>
      <c r="K109" s="46"/>
      <c r="L109" s="31"/>
    </row>
    <row r="110" spans="2:12" s="1" customFormat="1" ht="24.95" customHeight="1">
      <c r="B110" s="31"/>
      <c r="C110" s="20" t="s">
        <v>127</v>
      </c>
      <c r="L110" s="31"/>
    </row>
    <row r="111" spans="2:12" s="1" customFormat="1" ht="6.95" customHeight="1">
      <c r="B111" s="31"/>
      <c r="L111" s="31"/>
    </row>
    <row r="112" spans="2:12" s="1" customFormat="1" ht="12" customHeight="1">
      <c r="B112" s="31"/>
      <c r="C112" s="26" t="s">
        <v>16</v>
      </c>
      <c r="L112" s="31"/>
    </row>
    <row r="113" spans="2:65" s="1" customFormat="1" ht="16.5" customHeight="1">
      <c r="B113" s="31"/>
      <c r="E113" s="230" t="str">
        <f>E7</f>
        <v>Sportoviště Zátišská-1.Etapa Rekonstrukce</v>
      </c>
      <c r="F113" s="231"/>
      <c r="G113" s="231"/>
      <c r="H113" s="231"/>
      <c r="L113" s="31"/>
    </row>
    <row r="114" spans="2:65" s="1" customFormat="1" ht="12" customHeight="1">
      <c r="B114" s="31"/>
      <c r="C114" s="26" t="s">
        <v>114</v>
      </c>
      <c r="L114" s="31"/>
    </row>
    <row r="115" spans="2:65" s="1" customFormat="1" ht="16.5" customHeight="1">
      <c r="B115" s="31"/>
      <c r="E115" s="191" t="str">
        <f>E9</f>
        <v>SO 02 - Dětské hřiště</v>
      </c>
      <c r="F115" s="232"/>
      <c r="G115" s="232"/>
      <c r="H115" s="232"/>
      <c r="L115" s="31"/>
    </row>
    <row r="116" spans="2:65" s="1" customFormat="1" ht="6.95" customHeight="1">
      <c r="B116" s="31"/>
      <c r="L116" s="31"/>
    </row>
    <row r="117" spans="2:65" s="1" customFormat="1" ht="12" customHeight="1">
      <c r="B117" s="31"/>
      <c r="C117" s="26" t="s">
        <v>20</v>
      </c>
      <c r="F117" s="24" t="str">
        <f>F12</f>
        <v>Parc. č. 4045/2 a 4054/15 v k.ú. Modřany, Praha 12</v>
      </c>
      <c r="I117" s="26" t="s">
        <v>21</v>
      </c>
      <c r="J117" s="51" t="str">
        <f>IF(J12="","",J12)</f>
        <v>6. 5. 2025</v>
      </c>
      <c r="L117" s="31"/>
    </row>
    <row r="118" spans="2:65" s="1" customFormat="1" ht="6.95" customHeight="1">
      <c r="B118" s="31"/>
      <c r="L118" s="31"/>
    </row>
    <row r="119" spans="2:65" s="1" customFormat="1" ht="40.15" customHeight="1">
      <c r="B119" s="31"/>
      <c r="C119" s="26" t="s">
        <v>23</v>
      </c>
      <c r="F119" s="24" t="str">
        <f>E15</f>
        <v>MČ Praha 12, Generála Šišky 2375/6,Praha 4,Modřany</v>
      </c>
      <c r="I119" s="26" t="s">
        <v>30</v>
      </c>
      <c r="J119" s="29" t="str">
        <f>E21</f>
        <v>Ing.arch. Jan Mudra,Holoubkov 81,338 01 Holoubkov</v>
      </c>
      <c r="L119" s="31"/>
    </row>
    <row r="120" spans="2:65" s="1" customFormat="1" ht="15.2" customHeight="1">
      <c r="B120" s="31"/>
      <c r="C120" s="26" t="s">
        <v>28</v>
      </c>
      <c r="F120" s="24" t="str">
        <f>IF(E18="","",E18)</f>
        <v>Vyplň údaj</v>
      </c>
      <c r="I120" s="26" t="s">
        <v>34</v>
      </c>
      <c r="J120" s="29" t="str">
        <f>E24</f>
        <v xml:space="preserve"> </v>
      </c>
      <c r="L120" s="31"/>
    </row>
    <row r="121" spans="2:65" s="1" customFormat="1" ht="10.35" customHeight="1">
      <c r="B121" s="31"/>
      <c r="L121" s="31"/>
    </row>
    <row r="122" spans="2:65" s="10" customFormat="1" ht="29.25" customHeight="1">
      <c r="B122" s="111"/>
      <c r="C122" s="112" t="s">
        <v>128</v>
      </c>
      <c r="D122" s="113" t="s">
        <v>63</v>
      </c>
      <c r="E122" s="113" t="s">
        <v>59</v>
      </c>
      <c r="F122" s="113" t="s">
        <v>60</v>
      </c>
      <c r="G122" s="113" t="s">
        <v>129</v>
      </c>
      <c r="H122" s="113" t="s">
        <v>130</v>
      </c>
      <c r="I122" s="113" t="s">
        <v>131</v>
      </c>
      <c r="J122" s="114" t="s">
        <v>119</v>
      </c>
      <c r="K122" s="115" t="s">
        <v>132</v>
      </c>
      <c r="L122" s="111"/>
      <c r="M122" s="58" t="s">
        <v>1</v>
      </c>
      <c r="N122" s="59" t="s">
        <v>42</v>
      </c>
      <c r="O122" s="59" t="s">
        <v>133</v>
      </c>
      <c r="P122" s="59" t="s">
        <v>134</v>
      </c>
      <c r="Q122" s="59" t="s">
        <v>135</v>
      </c>
      <c r="R122" s="59" t="s">
        <v>136</v>
      </c>
      <c r="S122" s="59" t="s">
        <v>137</v>
      </c>
      <c r="T122" s="60" t="s">
        <v>138</v>
      </c>
    </row>
    <row r="123" spans="2:65" s="1" customFormat="1" ht="22.9" customHeight="1">
      <c r="B123" s="31"/>
      <c r="C123" s="63" t="s">
        <v>139</v>
      </c>
      <c r="J123" s="116">
        <f>BK123</f>
        <v>0</v>
      </c>
      <c r="L123" s="31"/>
      <c r="M123" s="61"/>
      <c r="N123" s="52"/>
      <c r="O123" s="52"/>
      <c r="P123" s="117">
        <f>P124</f>
        <v>0</v>
      </c>
      <c r="Q123" s="52"/>
      <c r="R123" s="117">
        <f>R124</f>
        <v>40.892195770000001</v>
      </c>
      <c r="S123" s="52"/>
      <c r="T123" s="118">
        <f>T124</f>
        <v>0</v>
      </c>
      <c r="AT123" s="16" t="s">
        <v>77</v>
      </c>
      <c r="AU123" s="16" t="s">
        <v>121</v>
      </c>
      <c r="BK123" s="119">
        <f>BK124</f>
        <v>0</v>
      </c>
    </row>
    <row r="124" spans="2:65" s="11" customFormat="1" ht="25.9" customHeight="1">
      <c r="B124" s="120"/>
      <c r="D124" s="121" t="s">
        <v>77</v>
      </c>
      <c r="E124" s="122" t="s">
        <v>198</v>
      </c>
      <c r="F124" s="122" t="s">
        <v>199</v>
      </c>
      <c r="I124" s="123"/>
      <c r="J124" s="124">
        <f>BK124</f>
        <v>0</v>
      </c>
      <c r="L124" s="120"/>
      <c r="M124" s="125"/>
      <c r="P124" s="126">
        <f>P125+P148+P173+P196+P213+P226</f>
        <v>0</v>
      </c>
      <c r="R124" s="126">
        <f>R125+R148+R173+R196+R213+R226</f>
        <v>40.892195770000001</v>
      </c>
      <c r="T124" s="127">
        <f>T125+T148+T173+T196+T213+T226</f>
        <v>0</v>
      </c>
      <c r="AR124" s="121" t="s">
        <v>86</v>
      </c>
      <c r="AT124" s="128" t="s">
        <v>77</v>
      </c>
      <c r="AU124" s="128" t="s">
        <v>78</v>
      </c>
      <c r="AY124" s="121" t="s">
        <v>142</v>
      </c>
      <c r="BK124" s="129">
        <f>BK125+BK148+BK173+BK196+BK213+BK226</f>
        <v>0</v>
      </c>
    </row>
    <row r="125" spans="2:65" s="11" customFormat="1" ht="22.9" customHeight="1">
      <c r="B125" s="120"/>
      <c r="D125" s="121" t="s">
        <v>77</v>
      </c>
      <c r="E125" s="130" t="s">
        <v>86</v>
      </c>
      <c r="F125" s="130" t="s">
        <v>200</v>
      </c>
      <c r="I125" s="123"/>
      <c r="J125" s="131">
        <f>BK125</f>
        <v>0</v>
      </c>
      <c r="L125" s="120"/>
      <c r="M125" s="125"/>
      <c r="P125" s="126">
        <f>SUM(P126:P147)</f>
        <v>0</v>
      </c>
      <c r="R125" s="126">
        <f>SUM(R126:R147)</f>
        <v>0</v>
      </c>
      <c r="T125" s="127">
        <f>SUM(T126:T147)</f>
        <v>0</v>
      </c>
      <c r="AR125" s="121" t="s">
        <v>86</v>
      </c>
      <c r="AT125" s="128" t="s">
        <v>77</v>
      </c>
      <c r="AU125" s="128" t="s">
        <v>86</v>
      </c>
      <c r="AY125" s="121" t="s">
        <v>142</v>
      </c>
      <c r="BK125" s="129">
        <f>SUM(BK126:BK147)</f>
        <v>0</v>
      </c>
    </row>
    <row r="126" spans="2:65" s="1" customFormat="1" ht="33" customHeight="1">
      <c r="B126" s="132"/>
      <c r="C126" s="133" t="s">
        <v>86</v>
      </c>
      <c r="D126" s="133" t="s">
        <v>145</v>
      </c>
      <c r="E126" s="134" t="s">
        <v>394</v>
      </c>
      <c r="F126" s="135" t="s">
        <v>395</v>
      </c>
      <c r="G126" s="136" t="s">
        <v>212</v>
      </c>
      <c r="H126" s="137">
        <v>25.45</v>
      </c>
      <c r="I126" s="138"/>
      <c r="J126" s="139">
        <f>ROUND(I126*H126,2)</f>
        <v>0</v>
      </c>
      <c r="K126" s="140"/>
      <c r="L126" s="31"/>
      <c r="M126" s="141" t="s">
        <v>1</v>
      </c>
      <c r="N126" s="142" t="s">
        <v>43</v>
      </c>
      <c r="P126" s="143">
        <f>O126*H126</f>
        <v>0</v>
      </c>
      <c r="Q126" s="143">
        <v>0</v>
      </c>
      <c r="R126" s="143">
        <f>Q126*H126</f>
        <v>0</v>
      </c>
      <c r="S126" s="143">
        <v>0</v>
      </c>
      <c r="T126" s="144">
        <f>S126*H126</f>
        <v>0</v>
      </c>
      <c r="AR126" s="145" t="s">
        <v>164</v>
      </c>
      <c r="AT126" s="145" t="s">
        <v>145</v>
      </c>
      <c r="AU126" s="145" t="s">
        <v>88</v>
      </c>
      <c r="AY126" s="16" t="s">
        <v>142</v>
      </c>
      <c r="BE126" s="146">
        <f>IF(N126="základní",J126,0)</f>
        <v>0</v>
      </c>
      <c r="BF126" s="146">
        <f>IF(N126="snížená",J126,0)</f>
        <v>0</v>
      </c>
      <c r="BG126" s="146">
        <f>IF(N126="zákl. přenesená",J126,0)</f>
        <v>0</v>
      </c>
      <c r="BH126" s="146">
        <f>IF(N126="sníž. přenesená",J126,0)</f>
        <v>0</v>
      </c>
      <c r="BI126" s="146">
        <f>IF(N126="nulová",J126,0)</f>
        <v>0</v>
      </c>
      <c r="BJ126" s="16" t="s">
        <v>86</v>
      </c>
      <c r="BK126" s="146">
        <f>ROUND(I126*H126,2)</f>
        <v>0</v>
      </c>
      <c r="BL126" s="16" t="s">
        <v>164</v>
      </c>
      <c r="BM126" s="145" t="s">
        <v>396</v>
      </c>
    </row>
    <row r="127" spans="2:65" s="13" customFormat="1" ht="11.25">
      <c r="B127" s="163"/>
      <c r="D127" s="147" t="s">
        <v>214</v>
      </c>
      <c r="E127" s="164" t="s">
        <v>1</v>
      </c>
      <c r="F127" s="165" t="s">
        <v>397</v>
      </c>
      <c r="H127" s="166">
        <v>25.45</v>
      </c>
      <c r="I127" s="167"/>
      <c r="L127" s="163"/>
      <c r="M127" s="168"/>
      <c r="T127" s="169"/>
      <c r="AT127" s="164" t="s">
        <v>214</v>
      </c>
      <c r="AU127" s="164" t="s">
        <v>88</v>
      </c>
      <c r="AV127" s="13" t="s">
        <v>88</v>
      </c>
      <c r="AW127" s="13" t="s">
        <v>33</v>
      </c>
      <c r="AX127" s="13" t="s">
        <v>78</v>
      </c>
      <c r="AY127" s="164" t="s">
        <v>142</v>
      </c>
    </row>
    <row r="128" spans="2:65" s="14" customFormat="1" ht="11.25">
      <c r="B128" s="170"/>
      <c r="D128" s="147" t="s">
        <v>214</v>
      </c>
      <c r="E128" s="171" t="s">
        <v>1</v>
      </c>
      <c r="F128" s="172" t="s">
        <v>217</v>
      </c>
      <c r="H128" s="173">
        <v>25.45</v>
      </c>
      <c r="I128" s="174"/>
      <c r="L128" s="170"/>
      <c r="M128" s="175"/>
      <c r="T128" s="176"/>
      <c r="AT128" s="171" t="s">
        <v>214</v>
      </c>
      <c r="AU128" s="171" t="s">
        <v>88</v>
      </c>
      <c r="AV128" s="14" t="s">
        <v>164</v>
      </c>
      <c r="AW128" s="14" t="s">
        <v>33</v>
      </c>
      <c r="AX128" s="14" t="s">
        <v>86</v>
      </c>
      <c r="AY128" s="171" t="s">
        <v>142</v>
      </c>
    </row>
    <row r="129" spans="2:65" s="1" customFormat="1" ht="33" customHeight="1">
      <c r="B129" s="132"/>
      <c r="C129" s="133" t="s">
        <v>88</v>
      </c>
      <c r="D129" s="133" t="s">
        <v>145</v>
      </c>
      <c r="E129" s="134" t="s">
        <v>398</v>
      </c>
      <c r="F129" s="135" t="s">
        <v>399</v>
      </c>
      <c r="G129" s="136" t="s">
        <v>212</v>
      </c>
      <c r="H129" s="137">
        <v>25.45</v>
      </c>
      <c r="I129" s="138"/>
      <c r="J129" s="139">
        <f>ROUND(I129*H129,2)</f>
        <v>0</v>
      </c>
      <c r="K129" s="140"/>
      <c r="L129" s="31"/>
      <c r="M129" s="141" t="s">
        <v>1</v>
      </c>
      <c r="N129" s="142" t="s">
        <v>43</v>
      </c>
      <c r="P129" s="143">
        <f>O129*H129</f>
        <v>0</v>
      </c>
      <c r="Q129" s="143">
        <v>0</v>
      </c>
      <c r="R129" s="143">
        <f>Q129*H129</f>
        <v>0</v>
      </c>
      <c r="S129" s="143">
        <v>0</v>
      </c>
      <c r="T129" s="144">
        <f>S129*H129</f>
        <v>0</v>
      </c>
      <c r="AR129" s="145" t="s">
        <v>164</v>
      </c>
      <c r="AT129" s="145" t="s">
        <v>145</v>
      </c>
      <c r="AU129" s="145" t="s">
        <v>88</v>
      </c>
      <c r="AY129" s="16" t="s">
        <v>142</v>
      </c>
      <c r="BE129" s="146">
        <f>IF(N129="základní",J129,0)</f>
        <v>0</v>
      </c>
      <c r="BF129" s="146">
        <f>IF(N129="snížená",J129,0)</f>
        <v>0</v>
      </c>
      <c r="BG129" s="146">
        <f>IF(N129="zákl. přenesená",J129,0)</f>
        <v>0</v>
      </c>
      <c r="BH129" s="146">
        <f>IF(N129="sníž. přenesená",J129,0)</f>
        <v>0</v>
      </c>
      <c r="BI129" s="146">
        <f>IF(N129="nulová",J129,0)</f>
        <v>0</v>
      </c>
      <c r="BJ129" s="16" t="s">
        <v>86</v>
      </c>
      <c r="BK129" s="146">
        <f>ROUND(I129*H129,2)</f>
        <v>0</v>
      </c>
      <c r="BL129" s="16" t="s">
        <v>164</v>
      </c>
      <c r="BM129" s="145" t="s">
        <v>400</v>
      </c>
    </row>
    <row r="130" spans="2:65" s="13" customFormat="1" ht="11.25">
      <c r="B130" s="163"/>
      <c r="D130" s="147" t="s">
        <v>214</v>
      </c>
      <c r="E130" s="164" t="s">
        <v>1</v>
      </c>
      <c r="F130" s="165" t="s">
        <v>397</v>
      </c>
      <c r="H130" s="166">
        <v>25.45</v>
      </c>
      <c r="I130" s="167"/>
      <c r="L130" s="163"/>
      <c r="M130" s="168"/>
      <c r="T130" s="169"/>
      <c r="AT130" s="164" t="s">
        <v>214</v>
      </c>
      <c r="AU130" s="164" t="s">
        <v>88</v>
      </c>
      <c r="AV130" s="13" t="s">
        <v>88</v>
      </c>
      <c r="AW130" s="13" t="s">
        <v>33</v>
      </c>
      <c r="AX130" s="13" t="s">
        <v>78</v>
      </c>
      <c r="AY130" s="164" t="s">
        <v>142</v>
      </c>
    </row>
    <row r="131" spans="2:65" s="14" customFormat="1" ht="11.25">
      <c r="B131" s="170"/>
      <c r="D131" s="147" t="s">
        <v>214</v>
      </c>
      <c r="E131" s="171" t="s">
        <v>1</v>
      </c>
      <c r="F131" s="172" t="s">
        <v>217</v>
      </c>
      <c r="H131" s="173">
        <v>25.45</v>
      </c>
      <c r="I131" s="174"/>
      <c r="L131" s="170"/>
      <c r="M131" s="175"/>
      <c r="T131" s="176"/>
      <c r="AT131" s="171" t="s">
        <v>214</v>
      </c>
      <c r="AU131" s="171" t="s">
        <v>88</v>
      </c>
      <c r="AV131" s="14" t="s">
        <v>164</v>
      </c>
      <c r="AW131" s="14" t="s">
        <v>33</v>
      </c>
      <c r="AX131" s="14" t="s">
        <v>86</v>
      </c>
      <c r="AY131" s="171" t="s">
        <v>142</v>
      </c>
    </row>
    <row r="132" spans="2:65" s="1" customFormat="1" ht="24.2" customHeight="1">
      <c r="B132" s="132"/>
      <c r="C132" s="133" t="s">
        <v>157</v>
      </c>
      <c r="D132" s="133" t="s">
        <v>145</v>
      </c>
      <c r="E132" s="134" t="s">
        <v>401</v>
      </c>
      <c r="F132" s="135" t="s">
        <v>402</v>
      </c>
      <c r="G132" s="136" t="s">
        <v>212</v>
      </c>
      <c r="H132" s="137">
        <v>0.44800000000000001</v>
      </c>
      <c r="I132" s="138"/>
      <c r="J132" s="139">
        <f>ROUND(I132*H132,2)</f>
        <v>0</v>
      </c>
      <c r="K132" s="140"/>
      <c r="L132" s="31"/>
      <c r="M132" s="141" t="s">
        <v>1</v>
      </c>
      <c r="N132" s="142" t="s">
        <v>43</v>
      </c>
      <c r="P132" s="143">
        <f>O132*H132</f>
        <v>0</v>
      </c>
      <c r="Q132" s="143">
        <v>0</v>
      </c>
      <c r="R132" s="143">
        <f>Q132*H132</f>
        <v>0</v>
      </c>
      <c r="S132" s="143">
        <v>0</v>
      </c>
      <c r="T132" s="144">
        <f>S132*H132</f>
        <v>0</v>
      </c>
      <c r="AR132" s="145" t="s">
        <v>164</v>
      </c>
      <c r="AT132" s="145" t="s">
        <v>145</v>
      </c>
      <c r="AU132" s="145" t="s">
        <v>88</v>
      </c>
      <c r="AY132" s="16" t="s">
        <v>142</v>
      </c>
      <c r="BE132" s="146">
        <f>IF(N132="základní",J132,0)</f>
        <v>0</v>
      </c>
      <c r="BF132" s="146">
        <f>IF(N132="snížená",J132,0)</f>
        <v>0</v>
      </c>
      <c r="BG132" s="146">
        <f>IF(N132="zákl. přenesená",J132,0)</f>
        <v>0</v>
      </c>
      <c r="BH132" s="146">
        <f>IF(N132="sníž. přenesená",J132,0)</f>
        <v>0</v>
      </c>
      <c r="BI132" s="146">
        <f>IF(N132="nulová",J132,0)</f>
        <v>0</v>
      </c>
      <c r="BJ132" s="16" t="s">
        <v>86</v>
      </c>
      <c r="BK132" s="146">
        <f>ROUND(I132*H132,2)</f>
        <v>0</v>
      </c>
      <c r="BL132" s="16" t="s">
        <v>164</v>
      </c>
      <c r="BM132" s="145" t="s">
        <v>403</v>
      </c>
    </row>
    <row r="133" spans="2:65" s="12" customFormat="1" ht="11.25">
      <c r="B133" s="157"/>
      <c r="D133" s="147" t="s">
        <v>214</v>
      </c>
      <c r="E133" s="158" t="s">
        <v>1</v>
      </c>
      <c r="F133" s="159" t="s">
        <v>404</v>
      </c>
      <c r="H133" s="158" t="s">
        <v>1</v>
      </c>
      <c r="I133" s="160"/>
      <c r="L133" s="157"/>
      <c r="M133" s="161"/>
      <c r="T133" s="162"/>
      <c r="AT133" s="158" t="s">
        <v>214</v>
      </c>
      <c r="AU133" s="158" t="s">
        <v>88</v>
      </c>
      <c r="AV133" s="12" t="s">
        <v>86</v>
      </c>
      <c r="AW133" s="12" t="s">
        <v>33</v>
      </c>
      <c r="AX133" s="12" t="s">
        <v>78</v>
      </c>
      <c r="AY133" s="158" t="s">
        <v>142</v>
      </c>
    </row>
    <row r="134" spans="2:65" s="13" customFormat="1" ht="11.25">
      <c r="B134" s="163"/>
      <c r="D134" s="147" t="s">
        <v>214</v>
      </c>
      <c r="E134" s="164" t="s">
        <v>1</v>
      </c>
      <c r="F134" s="165" t="s">
        <v>405</v>
      </c>
      <c r="H134" s="166">
        <v>0.44800000000000001</v>
      </c>
      <c r="I134" s="167"/>
      <c r="L134" s="163"/>
      <c r="M134" s="168"/>
      <c r="T134" s="169"/>
      <c r="AT134" s="164" t="s">
        <v>214</v>
      </c>
      <c r="AU134" s="164" t="s">
        <v>88</v>
      </c>
      <c r="AV134" s="13" t="s">
        <v>88</v>
      </c>
      <c r="AW134" s="13" t="s">
        <v>33</v>
      </c>
      <c r="AX134" s="13" t="s">
        <v>78</v>
      </c>
      <c r="AY134" s="164" t="s">
        <v>142</v>
      </c>
    </row>
    <row r="135" spans="2:65" s="14" customFormat="1" ht="11.25">
      <c r="B135" s="170"/>
      <c r="D135" s="147" t="s">
        <v>214</v>
      </c>
      <c r="E135" s="171" t="s">
        <v>1</v>
      </c>
      <c r="F135" s="172" t="s">
        <v>217</v>
      </c>
      <c r="H135" s="173">
        <v>0.44800000000000001</v>
      </c>
      <c r="I135" s="174"/>
      <c r="L135" s="170"/>
      <c r="M135" s="175"/>
      <c r="T135" s="176"/>
      <c r="AT135" s="171" t="s">
        <v>214</v>
      </c>
      <c r="AU135" s="171" t="s">
        <v>88</v>
      </c>
      <c r="AV135" s="14" t="s">
        <v>164</v>
      </c>
      <c r="AW135" s="14" t="s">
        <v>33</v>
      </c>
      <c r="AX135" s="14" t="s">
        <v>86</v>
      </c>
      <c r="AY135" s="171" t="s">
        <v>142</v>
      </c>
    </row>
    <row r="136" spans="2:65" s="1" customFormat="1" ht="24.2" customHeight="1">
      <c r="B136" s="132"/>
      <c r="C136" s="133" t="s">
        <v>164</v>
      </c>
      <c r="D136" s="133" t="s">
        <v>145</v>
      </c>
      <c r="E136" s="134" t="s">
        <v>281</v>
      </c>
      <c r="F136" s="135" t="s">
        <v>282</v>
      </c>
      <c r="G136" s="136" t="s">
        <v>212</v>
      </c>
      <c r="H136" s="137">
        <v>51.347999999999999</v>
      </c>
      <c r="I136" s="138"/>
      <c r="J136" s="139">
        <f>ROUND(I136*H136,2)</f>
        <v>0</v>
      </c>
      <c r="K136" s="140"/>
      <c r="L136" s="31"/>
      <c r="M136" s="141" t="s">
        <v>1</v>
      </c>
      <c r="N136" s="142" t="s">
        <v>43</v>
      </c>
      <c r="P136" s="143">
        <f>O136*H136</f>
        <v>0</v>
      </c>
      <c r="Q136" s="143">
        <v>0</v>
      </c>
      <c r="R136" s="143">
        <f>Q136*H136</f>
        <v>0</v>
      </c>
      <c r="S136" s="143">
        <v>0</v>
      </c>
      <c r="T136" s="144">
        <f>S136*H136</f>
        <v>0</v>
      </c>
      <c r="AR136" s="145" t="s">
        <v>164</v>
      </c>
      <c r="AT136" s="145" t="s">
        <v>145</v>
      </c>
      <c r="AU136" s="145" t="s">
        <v>88</v>
      </c>
      <c r="AY136" s="16" t="s">
        <v>142</v>
      </c>
      <c r="BE136" s="146">
        <f>IF(N136="základní",J136,0)</f>
        <v>0</v>
      </c>
      <c r="BF136" s="146">
        <f>IF(N136="snížená",J136,0)</f>
        <v>0</v>
      </c>
      <c r="BG136" s="146">
        <f>IF(N136="zákl. přenesená",J136,0)</f>
        <v>0</v>
      </c>
      <c r="BH136" s="146">
        <f>IF(N136="sníž. přenesená",J136,0)</f>
        <v>0</v>
      </c>
      <c r="BI136" s="146">
        <f>IF(N136="nulová",J136,0)</f>
        <v>0</v>
      </c>
      <c r="BJ136" s="16" t="s">
        <v>86</v>
      </c>
      <c r="BK136" s="146">
        <f>ROUND(I136*H136,2)</f>
        <v>0</v>
      </c>
      <c r="BL136" s="16" t="s">
        <v>164</v>
      </c>
      <c r="BM136" s="145" t="s">
        <v>406</v>
      </c>
    </row>
    <row r="137" spans="2:65" s="13" customFormat="1" ht="11.25">
      <c r="B137" s="163"/>
      <c r="D137" s="147" t="s">
        <v>214</v>
      </c>
      <c r="E137" s="164" t="s">
        <v>1</v>
      </c>
      <c r="F137" s="165" t="s">
        <v>407</v>
      </c>
      <c r="H137" s="166">
        <v>51.347999999999999</v>
      </c>
      <c r="I137" s="167"/>
      <c r="L137" s="163"/>
      <c r="M137" s="168"/>
      <c r="T137" s="169"/>
      <c r="AT137" s="164" t="s">
        <v>214</v>
      </c>
      <c r="AU137" s="164" t="s">
        <v>88</v>
      </c>
      <c r="AV137" s="13" t="s">
        <v>88</v>
      </c>
      <c r="AW137" s="13" t="s">
        <v>33</v>
      </c>
      <c r="AX137" s="13" t="s">
        <v>78</v>
      </c>
      <c r="AY137" s="164" t="s">
        <v>142</v>
      </c>
    </row>
    <row r="138" spans="2:65" s="14" customFormat="1" ht="11.25">
      <c r="B138" s="170"/>
      <c r="D138" s="147" t="s">
        <v>214</v>
      </c>
      <c r="E138" s="171" t="s">
        <v>1</v>
      </c>
      <c r="F138" s="172" t="s">
        <v>217</v>
      </c>
      <c r="H138" s="173">
        <v>51.347999999999999</v>
      </c>
      <c r="I138" s="174"/>
      <c r="L138" s="170"/>
      <c r="M138" s="175"/>
      <c r="T138" s="176"/>
      <c r="AT138" s="171" t="s">
        <v>214</v>
      </c>
      <c r="AU138" s="171" t="s">
        <v>88</v>
      </c>
      <c r="AV138" s="14" t="s">
        <v>164</v>
      </c>
      <c r="AW138" s="14" t="s">
        <v>33</v>
      </c>
      <c r="AX138" s="14" t="s">
        <v>86</v>
      </c>
      <c r="AY138" s="171" t="s">
        <v>142</v>
      </c>
    </row>
    <row r="139" spans="2:65" s="1" customFormat="1" ht="37.9" customHeight="1">
      <c r="B139" s="132"/>
      <c r="C139" s="133" t="s">
        <v>163</v>
      </c>
      <c r="D139" s="133" t="s">
        <v>145</v>
      </c>
      <c r="E139" s="134" t="s">
        <v>285</v>
      </c>
      <c r="F139" s="135" t="s">
        <v>286</v>
      </c>
      <c r="G139" s="136" t="s">
        <v>212</v>
      </c>
      <c r="H139" s="137">
        <v>51.347999999999999</v>
      </c>
      <c r="I139" s="138"/>
      <c r="J139" s="139">
        <f>ROUND(I139*H139,2)</f>
        <v>0</v>
      </c>
      <c r="K139" s="140"/>
      <c r="L139" s="31"/>
      <c r="M139" s="141" t="s">
        <v>1</v>
      </c>
      <c r="N139" s="142" t="s">
        <v>43</v>
      </c>
      <c r="P139" s="143">
        <f>O139*H139</f>
        <v>0</v>
      </c>
      <c r="Q139" s="143">
        <v>0</v>
      </c>
      <c r="R139" s="143">
        <f>Q139*H139</f>
        <v>0</v>
      </c>
      <c r="S139" s="143">
        <v>0</v>
      </c>
      <c r="T139" s="144">
        <f>S139*H139</f>
        <v>0</v>
      </c>
      <c r="AR139" s="145" t="s">
        <v>164</v>
      </c>
      <c r="AT139" s="145" t="s">
        <v>145</v>
      </c>
      <c r="AU139" s="145" t="s">
        <v>88</v>
      </c>
      <c r="AY139" s="16" t="s">
        <v>142</v>
      </c>
      <c r="BE139" s="146">
        <f>IF(N139="základní",J139,0)</f>
        <v>0</v>
      </c>
      <c r="BF139" s="146">
        <f>IF(N139="snížená",J139,0)</f>
        <v>0</v>
      </c>
      <c r="BG139" s="146">
        <f>IF(N139="zákl. přenesená",J139,0)</f>
        <v>0</v>
      </c>
      <c r="BH139" s="146">
        <f>IF(N139="sníž. přenesená",J139,0)</f>
        <v>0</v>
      </c>
      <c r="BI139" s="146">
        <f>IF(N139="nulová",J139,0)</f>
        <v>0</v>
      </c>
      <c r="BJ139" s="16" t="s">
        <v>86</v>
      </c>
      <c r="BK139" s="146">
        <f>ROUND(I139*H139,2)</f>
        <v>0</v>
      </c>
      <c r="BL139" s="16" t="s">
        <v>164</v>
      </c>
      <c r="BM139" s="145" t="s">
        <v>408</v>
      </c>
    </row>
    <row r="140" spans="2:65" s="13" customFormat="1" ht="11.25">
      <c r="B140" s="163"/>
      <c r="D140" s="147" t="s">
        <v>214</v>
      </c>
      <c r="E140" s="164" t="s">
        <v>1</v>
      </c>
      <c r="F140" s="165" t="s">
        <v>407</v>
      </c>
      <c r="H140" s="166">
        <v>51.347999999999999</v>
      </c>
      <c r="I140" s="167"/>
      <c r="L140" s="163"/>
      <c r="M140" s="168"/>
      <c r="T140" s="169"/>
      <c r="AT140" s="164" t="s">
        <v>214</v>
      </c>
      <c r="AU140" s="164" t="s">
        <v>88</v>
      </c>
      <c r="AV140" s="13" t="s">
        <v>88</v>
      </c>
      <c r="AW140" s="13" t="s">
        <v>33</v>
      </c>
      <c r="AX140" s="13" t="s">
        <v>78</v>
      </c>
      <c r="AY140" s="164" t="s">
        <v>142</v>
      </c>
    </row>
    <row r="141" spans="2:65" s="14" customFormat="1" ht="11.25">
      <c r="B141" s="170"/>
      <c r="D141" s="147" t="s">
        <v>214</v>
      </c>
      <c r="E141" s="171" t="s">
        <v>1</v>
      </c>
      <c r="F141" s="172" t="s">
        <v>217</v>
      </c>
      <c r="H141" s="173">
        <v>51.347999999999999</v>
      </c>
      <c r="I141" s="174"/>
      <c r="L141" s="170"/>
      <c r="M141" s="175"/>
      <c r="T141" s="176"/>
      <c r="AT141" s="171" t="s">
        <v>214</v>
      </c>
      <c r="AU141" s="171" t="s">
        <v>88</v>
      </c>
      <c r="AV141" s="14" t="s">
        <v>164</v>
      </c>
      <c r="AW141" s="14" t="s">
        <v>33</v>
      </c>
      <c r="AX141" s="14" t="s">
        <v>86</v>
      </c>
      <c r="AY141" s="171" t="s">
        <v>142</v>
      </c>
    </row>
    <row r="142" spans="2:65" s="1" customFormat="1" ht="37.9" customHeight="1">
      <c r="B142" s="132"/>
      <c r="C142" s="133" t="s">
        <v>175</v>
      </c>
      <c r="D142" s="133" t="s">
        <v>145</v>
      </c>
      <c r="E142" s="134" t="s">
        <v>288</v>
      </c>
      <c r="F142" s="135" t="s">
        <v>289</v>
      </c>
      <c r="G142" s="136" t="s">
        <v>212</v>
      </c>
      <c r="H142" s="137">
        <v>1540.44</v>
      </c>
      <c r="I142" s="138"/>
      <c r="J142" s="139">
        <f>ROUND(I142*H142,2)</f>
        <v>0</v>
      </c>
      <c r="K142" s="140"/>
      <c r="L142" s="31"/>
      <c r="M142" s="141" t="s">
        <v>1</v>
      </c>
      <c r="N142" s="142" t="s">
        <v>43</v>
      </c>
      <c r="P142" s="143">
        <f>O142*H142</f>
        <v>0</v>
      </c>
      <c r="Q142" s="143">
        <v>0</v>
      </c>
      <c r="R142" s="143">
        <f>Q142*H142</f>
        <v>0</v>
      </c>
      <c r="S142" s="143">
        <v>0</v>
      </c>
      <c r="T142" s="144">
        <f>S142*H142</f>
        <v>0</v>
      </c>
      <c r="AR142" s="145" t="s">
        <v>164</v>
      </c>
      <c r="AT142" s="145" t="s">
        <v>145</v>
      </c>
      <c r="AU142" s="145" t="s">
        <v>88</v>
      </c>
      <c r="AY142" s="16" t="s">
        <v>142</v>
      </c>
      <c r="BE142" s="146">
        <f>IF(N142="základní",J142,0)</f>
        <v>0</v>
      </c>
      <c r="BF142" s="146">
        <f>IF(N142="snížená",J142,0)</f>
        <v>0</v>
      </c>
      <c r="BG142" s="146">
        <f>IF(N142="zákl. přenesená",J142,0)</f>
        <v>0</v>
      </c>
      <c r="BH142" s="146">
        <f>IF(N142="sníž. přenesená",J142,0)</f>
        <v>0</v>
      </c>
      <c r="BI142" s="146">
        <f>IF(N142="nulová",J142,0)</f>
        <v>0</v>
      </c>
      <c r="BJ142" s="16" t="s">
        <v>86</v>
      </c>
      <c r="BK142" s="146">
        <f>ROUND(I142*H142,2)</f>
        <v>0</v>
      </c>
      <c r="BL142" s="16" t="s">
        <v>164</v>
      </c>
      <c r="BM142" s="145" t="s">
        <v>409</v>
      </c>
    </row>
    <row r="143" spans="2:65" s="13" customFormat="1" ht="11.25">
      <c r="B143" s="163"/>
      <c r="D143" s="147" t="s">
        <v>214</v>
      </c>
      <c r="E143" s="164" t="s">
        <v>1</v>
      </c>
      <c r="F143" s="165" t="s">
        <v>410</v>
      </c>
      <c r="H143" s="166">
        <v>1540.44</v>
      </c>
      <c r="I143" s="167"/>
      <c r="L143" s="163"/>
      <c r="M143" s="168"/>
      <c r="T143" s="169"/>
      <c r="AT143" s="164" t="s">
        <v>214</v>
      </c>
      <c r="AU143" s="164" t="s">
        <v>88</v>
      </c>
      <c r="AV143" s="13" t="s">
        <v>88</v>
      </c>
      <c r="AW143" s="13" t="s">
        <v>33</v>
      </c>
      <c r="AX143" s="13" t="s">
        <v>78</v>
      </c>
      <c r="AY143" s="164" t="s">
        <v>142</v>
      </c>
    </row>
    <row r="144" spans="2:65" s="14" customFormat="1" ht="11.25">
      <c r="B144" s="170"/>
      <c r="D144" s="147" t="s">
        <v>214</v>
      </c>
      <c r="E144" s="171" t="s">
        <v>1</v>
      </c>
      <c r="F144" s="172" t="s">
        <v>217</v>
      </c>
      <c r="H144" s="173">
        <v>1540.44</v>
      </c>
      <c r="I144" s="174"/>
      <c r="L144" s="170"/>
      <c r="M144" s="175"/>
      <c r="T144" s="176"/>
      <c r="AT144" s="171" t="s">
        <v>214</v>
      </c>
      <c r="AU144" s="171" t="s">
        <v>88</v>
      </c>
      <c r="AV144" s="14" t="s">
        <v>164</v>
      </c>
      <c r="AW144" s="14" t="s">
        <v>33</v>
      </c>
      <c r="AX144" s="14" t="s">
        <v>86</v>
      </c>
      <c r="AY144" s="171" t="s">
        <v>142</v>
      </c>
    </row>
    <row r="145" spans="2:65" s="1" customFormat="1" ht="33" customHeight="1">
      <c r="B145" s="132"/>
      <c r="C145" s="133" t="s">
        <v>181</v>
      </c>
      <c r="D145" s="133" t="s">
        <v>145</v>
      </c>
      <c r="E145" s="134" t="s">
        <v>292</v>
      </c>
      <c r="F145" s="135" t="s">
        <v>293</v>
      </c>
      <c r="G145" s="136" t="s">
        <v>246</v>
      </c>
      <c r="H145" s="137">
        <v>94.165000000000006</v>
      </c>
      <c r="I145" s="138"/>
      <c r="J145" s="139">
        <f>ROUND(I145*H145,2)</f>
        <v>0</v>
      </c>
      <c r="K145" s="140"/>
      <c r="L145" s="31"/>
      <c r="M145" s="141" t="s">
        <v>1</v>
      </c>
      <c r="N145" s="142" t="s">
        <v>43</v>
      </c>
      <c r="P145" s="143">
        <f>O145*H145</f>
        <v>0</v>
      </c>
      <c r="Q145" s="143">
        <v>0</v>
      </c>
      <c r="R145" s="143">
        <f>Q145*H145</f>
        <v>0</v>
      </c>
      <c r="S145" s="143">
        <v>0</v>
      </c>
      <c r="T145" s="144">
        <f>S145*H145</f>
        <v>0</v>
      </c>
      <c r="AR145" s="145" t="s">
        <v>164</v>
      </c>
      <c r="AT145" s="145" t="s">
        <v>145</v>
      </c>
      <c r="AU145" s="145" t="s">
        <v>88</v>
      </c>
      <c r="AY145" s="16" t="s">
        <v>142</v>
      </c>
      <c r="BE145" s="146">
        <f>IF(N145="základní",J145,0)</f>
        <v>0</v>
      </c>
      <c r="BF145" s="146">
        <f>IF(N145="snížená",J145,0)</f>
        <v>0</v>
      </c>
      <c r="BG145" s="146">
        <f>IF(N145="zákl. přenesená",J145,0)</f>
        <v>0</v>
      </c>
      <c r="BH145" s="146">
        <f>IF(N145="sníž. přenesená",J145,0)</f>
        <v>0</v>
      </c>
      <c r="BI145" s="146">
        <f>IF(N145="nulová",J145,0)</f>
        <v>0</v>
      </c>
      <c r="BJ145" s="16" t="s">
        <v>86</v>
      </c>
      <c r="BK145" s="146">
        <f>ROUND(I145*H145,2)</f>
        <v>0</v>
      </c>
      <c r="BL145" s="16" t="s">
        <v>164</v>
      </c>
      <c r="BM145" s="145" t="s">
        <v>411</v>
      </c>
    </row>
    <row r="146" spans="2:65" s="13" customFormat="1" ht="11.25">
      <c r="B146" s="163"/>
      <c r="D146" s="147" t="s">
        <v>214</v>
      </c>
      <c r="E146" s="164" t="s">
        <v>1</v>
      </c>
      <c r="F146" s="165" t="s">
        <v>412</v>
      </c>
      <c r="H146" s="166">
        <v>94.165000000000006</v>
      </c>
      <c r="I146" s="167"/>
      <c r="L146" s="163"/>
      <c r="M146" s="168"/>
      <c r="T146" s="169"/>
      <c r="AT146" s="164" t="s">
        <v>214</v>
      </c>
      <c r="AU146" s="164" t="s">
        <v>88</v>
      </c>
      <c r="AV146" s="13" t="s">
        <v>88</v>
      </c>
      <c r="AW146" s="13" t="s">
        <v>33</v>
      </c>
      <c r="AX146" s="13" t="s">
        <v>78</v>
      </c>
      <c r="AY146" s="164" t="s">
        <v>142</v>
      </c>
    </row>
    <row r="147" spans="2:65" s="14" customFormat="1" ht="11.25">
      <c r="B147" s="170"/>
      <c r="D147" s="147" t="s">
        <v>214</v>
      </c>
      <c r="E147" s="171" t="s">
        <v>1</v>
      </c>
      <c r="F147" s="172" t="s">
        <v>217</v>
      </c>
      <c r="H147" s="173">
        <v>94.165000000000006</v>
      </c>
      <c r="I147" s="174"/>
      <c r="L147" s="170"/>
      <c r="M147" s="175"/>
      <c r="T147" s="176"/>
      <c r="AT147" s="171" t="s">
        <v>214</v>
      </c>
      <c r="AU147" s="171" t="s">
        <v>88</v>
      </c>
      <c r="AV147" s="14" t="s">
        <v>164</v>
      </c>
      <c r="AW147" s="14" t="s">
        <v>33</v>
      </c>
      <c r="AX147" s="14" t="s">
        <v>86</v>
      </c>
      <c r="AY147" s="171" t="s">
        <v>142</v>
      </c>
    </row>
    <row r="148" spans="2:65" s="11" customFormat="1" ht="22.9" customHeight="1">
      <c r="B148" s="120"/>
      <c r="D148" s="121" t="s">
        <v>77</v>
      </c>
      <c r="E148" s="130" t="s">
        <v>88</v>
      </c>
      <c r="F148" s="130" t="s">
        <v>413</v>
      </c>
      <c r="I148" s="123"/>
      <c r="J148" s="131">
        <f>BK148</f>
        <v>0</v>
      </c>
      <c r="L148" s="120"/>
      <c r="M148" s="125"/>
      <c r="P148" s="126">
        <f>SUM(P149:P172)</f>
        <v>0</v>
      </c>
      <c r="R148" s="126">
        <f>SUM(R149:R172)</f>
        <v>14.075590469999998</v>
      </c>
      <c r="T148" s="127">
        <f>SUM(T149:T172)</f>
        <v>0</v>
      </c>
      <c r="AR148" s="121" t="s">
        <v>86</v>
      </c>
      <c r="AT148" s="128" t="s">
        <v>77</v>
      </c>
      <c r="AU148" s="128" t="s">
        <v>86</v>
      </c>
      <c r="AY148" s="121" t="s">
        <v>142</v>
      </c>
      <c r="BK148" s="129">
        <f>SUM(BK149:BK172)</f>
        <v>0</v>
      </c>
    </row>
    <row r="149" spans="2:65" s="1" customFormat="1" ht="24.2" customHeight="1">
      <c r="B149" s="132"/>
      <c r="C149" s="133" t="s">
        <v>185</v>
      </c>
      <c r="D149" s="133" t="s">
        <v>145</v>
      </c>
      <c r="E149" s="134" t="s">
        <v>414</v>
      </c>
      <c r="F149" s="135" t="s">
        <v>415</v>
      </c>
      <c r="G149" s="136" t="s">
        <v>212</v>
      </c>
      <c r="H149" s="137">
        <v>1.3009999999999999</v>
      </c>
      <c r="I149" s="138"/>
      <c r="J149" s="139">
        <f>ROUND(I149*H149,2)</f>
        <v>0</v>
      </c>
      <c r="K149" s="140"/>
      <c r="L149" s="31"/>
      <c r="M149" s="141" t="s">
        <v>1</v>
      </c>
      <c r="N149" s="142" t="s">
        <v>43</v>
      </c>
      <c r="P149" s="143">
        <f>O149*H149</f>
        <v>0</v>
      </c>
      <c r="Q149" s="143">
        <v>2.47214</v>
      </c>
      <c r="R149" s="143">
        <f>Q149*H149</f>
        <v>3.2162541399999998</v>
      </c>
      <c r="S149" s="143">
        <v>0</v>
      </c>
      <c r="T149" s="144">
        <f>S149*H149</f>
        <v>0</v>
      </c>
      <c r="AR149" s="145" t="s">
        <v>164</v>
      </c>
      <c r="AT149" s="145" t="s">
        <v>145</v>
      </c>
      <c r="AU149" s="145" t="s">
        <v>88</v>
      </c>
      <c r="AY149" s="16" t="s">
        <v>142</v>
      </c>
      <c r="BE149" s="146">
        <f>IF(N149="základní",J149,0)</f>
        <v>0</v>
      </c>
      <c r="BF149" s="146">
        <f>IF(N149="snížená",J149,0)</f>
        <v>0</v>
      </c>
      <c r="BG149" s="146">
        <f>IF(N149="zákl. přenesená",J149,0)</f>
        <v>0</v>
      </c>
      <c r="BH149" s="146">
        <f>IF(N149="sníž. přenesená",J149,0)</f>
        <v>0</v>
      </c>
      <c r="BI149" s="146">
        <f>IF(N149="nulová",J149,0)</f>
        <v>0</v>
      </c>
      <c r="BJ149" s="16" t="s">
        <v>86</v>
      </c>
      <c r="BK149" s="146">
        <f>ROUND(I149*H149,2)</f>
        <v>0</v>
      </c>
      <c r="BL149" s="16" t="s">
        <v>164</v>
      </c>
      <c r="BM149" s="145" t="s">
        <v>416</v>
      </c>
    </row>
    <row r="150" spans="2:65" s="13" customFormat="1" ht="11.25">
      <c r="B150" s="163"/>
      <c r="D150" s="147" t="s">
        <v>214</v>
      </c>
      <c r="E150" s="164" t="s">
        <v>1</v>
      </c>
      <c r="F150" s="165" t="s">
        <v>417</v>
      </c>
      <c r="H150" s="166">
        <v>1.3009999999999999</v>
      </c>
      <c r="I150" s="167"/>
      <c r="L150" s="163"/>
      <c r="M150" s="168"/>
      <c r="T150" s="169"/>
      <c r="AT150" s="164" t="s">
        <v>214</v>
      </c>
      <c r="AU150" s="164" t="s">
        <v>88</v>
      </c>
      <c r="AV150" s="13" t="s">
        <v>88</v>
      </c>
      <c r="AW150" s="13" t="s">
        <v>33</v>
      </c>
      <c r="AX150" s="13" t="s">
        <v>78</v>
      </c>
      <c r="AY150" s="164" t="s">
        <v>142</v>
      </c>
    </row>
    <row r="151" spans="2:65" s="14" customFormat="1" ht="11.25">
      <c r="B151" s="170"/>
      <c r="D151" s="147" t="s">
        <v>214</v>
      </c>
      <c r="E151" s="171" t="s">
        <v>1</v>
      </c>
      <c r="F151" s="172" t="s">
        <v>217</v>
      </c>
      <c r="H151" s="173">
        <v>1.3009999999999999</v>
      </c>
      <c r="I151" s="174"/>
      <c r="L151" s="170"/>
      <c r="M151" s="175"/>
      <c r="T151" s="176"/>
      <c r="AT151" s="171" t="s">
        <v>214</v>
      </c>
      <c r="AU151" s="171" t="s">
        <v>88</v>
      </c>
      <c r="AV151" s="14" t="s">
        <v>164</v>
      </c>
      <c r="AW151" s="14" t="s">
        <v>33</v>
      </c>
      <c r="AX151" s="14" t="s">
        <v>86</v>
      </c>
      <c r="AY151" s="171" t="s">
        <v>142</v>
      </c>
    </row>
    <row r="152" spans="2:65" s="1" customFormat="1" ht="16.5" customHeight="1">
      <c r="B152" s="132"/>
      <c r="C152" s="133" t="s">
        <v>189</v>
      </c>
      <c r="D152" s="133" t="s">
        <v>145</v>
      </c>
      <c r="E152" s="134" t="s">
        <v>418</v>
      </c>
      <c r="F152" s="135" t="s">
        <v>419</v>
      </c>
      <c r="G152" s="136" t="s">
        <v>212</v>
      </c>
      <c r="H152" s="137">
        <v>2.5539999999999998</v>
      </c>
      <c r="I152" s="138"/>
      <c r="J152" s="139">
        <f>ROUND(I152*H152,2)</f>
        <v>0</v>
      </c>
      <c r="K152" s="140"/>
      <c r="L152" s="31"/>
      <c r="M152" s="141" t="s">
        <v>1</v>
      </c>
      <c r="N152" s="142" t="s">
        <v>43</v>
      </c>
      <c r="P152" s="143">
        <f>O152*H152</f>
        <v>0</v>
      </c>
      <c r="Q152" s="143">
        <v>2.5018699999999998</v>
      </c>
      <c r="R152" s="143">
        <f>Q152*H152</f>
        <v>6.3897759799999987</v>
      </c>
      <c r="S152" s="143">
        <v>0</v>
      </c>
      <c r="T152" s="144">
        <f>S152*H152</f>
        <v>0</v>
      </c>
      <c r="AR152" s="145" t="s">
        <v>164</v>
      </c>
      <c r="AT152" s="145" t="s">
        <v>145</v>
      </c>
      <c r="AU152" s="145" t="s">
        <v>88</v>
      </c>
      <c r="AY152" s="16" t="s">
        <v>142</v>
      </c>
      <c r="BE152" s="146">
        <f>IF(N152="základní",J152,0)</f>
        <v>0</v>
      </c>
      <c r="BF152" s="146">
        <f>IF(N152="snížená",J152,0)</f>
        <v>0</v>
      </c>
      <c r="BG152" s="146">
        <f>IF(N152="zákl. přenesená",J152,0)</f>
        <v>0</v>
      </c>
      <c r="BH152" s="146">
        <f>IF(N152="sníž. přenesená",J152,0)</f>
        <v>0</v>
      </c>
      <c r="BI152" s="146">
        <f>IF(N152="nulová",J152,0)</f>
        <v>0</v>
      </c>
      <c r="BJ152" s="16" t="s">
        <v>86</v>
      </c>
      <c r="BK152" s="146">
        <f>ROUND(I152*H152,2)</f>
        <v>0</v>
      </c>
      <c r="BL152" s="16" t="s">
        <v>164</v>
      </c>
      <c r="BM152" s="145" t="s">
        <v>420</v>
      </c>
    </row>
    <row r="153" spans="2:65" s="13" customFormat="1" ht="11.25">
      <c r="B153" s="163"/>
      <c r="D153" s="147" t="s">
        <v>214</v>
      </c>
      <c r="E153" s="164" t="s">
        <v>1</v>
      </c>
      <c r="F153" s="165" t="s">
        <v>421</v>
      </c>
      <c r="H153" s="166">
        <v>2.5539999999999998</v>
      </c>
      <c r="I153" s="167"/>
      <c r="L153" s="163"/>
      <c r="M153" s="168"/>
      <c r="T153" s="169"/>
      <c r="AT153" s="164" t="s">
        <v>214</v>
      </c>
      <c r="AU153" s="164" t="s">
        <v>88</v>
      </c>
      <c r="AV153" s="13" t="s">
        <v>88</v>
      </c>
      <c r="AW153" s="13" t="s">
        <v>33</v>
      </c>
      <c r="AX153" s="13" t="s">
        <v>78</v>
      </c>
      <c r="AY153" s="164" t="s">
        <v>142</v>
      </c>
    </row>
    <row r="154" spans="2:65" s="14" customFormat="1" ht="11.25">
      <c r="B154" s="170"/>
      <c r="D154" s="147" t="s">
        <v>214</v>
      </c>
      <c r="E154" s="171" t="s">
        <v>1</v>
      </c>
      <c r="F154" s="172" t="s">
        <v>217</v>
      </c>
      <c r="H154" s="173">
        <v>2.5539999999999998</v>
      </c>
      <c r="I154" s="174"/>
      <c r="L154" s="170"/>
      <c r="M154" s="175"/>
      <c r="T154" s="176"/>
      <c r="AT154" s="171" t="s">
        <v>214</v>
      </c>
      <c r="AU154" s="171" t="s">
        <v>88</v>
      </c>
      <c r="AV154" s="14" t="s">
        <v>164</v>
      </c>
      <c r="AW154" s="14" t="s">
        <v>33</v>
      </c>
      <c r="AX154" s="14" t="s">
        <v>86</v>
      </c>
      <c r="AY154" s="171" t="s">
        <v>142</v>
      </c>
    </row>
    <row r="155" spans="2:65" s="1" customFormat="1" ht="16.5" customHeight="1">
      <c r="B155" s="132"/>
      <c r="C155" s="133" t="s">
        <v>243</v>
      </c>
      <c r="D155" s="133" t="s">
        <v>145</v>
      </c>
      <c r="E155" s="134" t="s">
        <v>422</v>
      </c>
      <c r="F155" s="135" t="s">
        <v>423</v>
      </c>
      <c r="G155" s="136" t="s">
        <v>203</v>
      </c>
      <c r="H155" s="137">
        <v>17.41</v>
      </c>
      <c r="I155" s="138"/>
      <c r="J155" s="139">
        <f>ROUND(I155*H155,2)</f>
        <v>0</v>
      </c>
      <c r="K155" s="140"/>
      <c r="L155" s="31"/>
      <c r="M155" s="141" t="s">
        <v>1</v>
      </c>
      <c r="N155" s="142" t="s">
        <v>43</v>
      </c>
      <c r="P155" s="143">
        <f>O155*H155</f>
        <v>0</v>
      </c>
      <c r="Q155" s="143">
        <v>2.64E-3</v>
      </c>
      <c r="R155" s="143">
        <f>Q155*H155</f>
        <v>4.59624E-2</v>
      </c>
      <c r="S155" s="143">
        <v>0</v>
      </c>
      <c r="T155" s="144">
        <f>S155*H155</f>
        <v>0</v>
      </c>
      <c r="AR155" s="145" t="s">
        <v>164</v>
      </c>
      <c r="AT155" s="145" t="s">
        <v>145</v>
      </c>
      <c r="AU155" s="145" t="s">
        <v>88</v>
      </c>
      <c r="AY155" s="16" t="s">
        <v>142</v>
      </c>
      <c r="BE155" s="146">
        <f>IF(N155="základní",J155,0)</f>
        <v>0</v>
      </c>
      <c r="BF155" s="146">
        <f>IF(N155="snížená",J155,0)</f>
        <v>0</v>
      </c>
      <c r="BG155" s="146">
        <f>IF(N155="zákl. přenesená",J155,0)</f>
        <v>0</v>
      </c>
      <c r="BH155" s="146">
        <f>IF(N155="sníž. přenesená",J155,0)</f>
        <v>0</v>
      </c>
      <c r="BI155" s="146">
        <f>IF(N155="nulová",J155,0)</f>
        <v>0</v>
      </c>
      <c r="BJ155" s="16" t="s">
        <v>86</v>
      </c>
      <c r="BK155" s="146">
        <f>ROUND(I155*H155,2)</f>
        <v>0</v>
      </c>
      <c r="BL155" s="16" t="s">
        <v>164</v>
      </c>
      <c r="BM155" s="145" t="s">
        <v>424</v>
      </c>
    </row>
    <row r="156" spans="2:65" s="13" customFormat="1" ht="11.25">
      <c r="B156" s="163"/>
      <c r="D156" s="147" t="s">
        <v>214</v>
      </c>
      <c r="E156" s="164" t="s">
        <v>1</v>
      </c>
      <c r="F156" s="165" t="s">
        <v>425</v>
      </c>
      <c r="H156" s="166">
        <v>8.9600000000000009</v>
      </c>
      <c r="I156" s="167"/>
      <c r="L156" s="163"/>
      <c r="M156" s="168"/>
      <c r="T156" s="169"/>
      <c r="AT156" s="164" t="s">
        <v>214</v>
      </c>
      <c r="AU156" s="164" t="s">
        <v>88</v>
      </c>
      <c r="AV156" s="13" t="s">
        <v>88</v>
      </c>
      <c r="AW156" s="13" t="s">
        <v>33</v>
      </c>
      <c r="AX156" s="13" t="s">
        <v>78</v>
      </c>
      <c r="AY156" s="164" t="s">
        <v>142</v>
      </c>
    </row>
    <row r="157" spans="2:65" s="13" customFormat="1" ht="11.25">
      <c r="B157" s="163"/>
      <c r="D157" s="147" t="s">
        <v>214</v>
      </c>
      <c r="E157" s="164" t="s">
        <v>1</v>
      </c>
      <c r="F157" s="165" t="s">
        <v>426</v>
      </c>
      <c r="H157" s="166">
        <v>7.45</v>
      </c>
      <c r="I157" s="167"/>
      <c r="L157" s="163"/>
      <c r="M157" s="168"/>
      <c r="T157" s="169"/>
      <c r="AT157" s="164" t="s">
        <v>214</v>
      </c>
      <c r="AU157" s="164" t="s">
        <v>88</v>
      </c>
      <c r="AV157" s="13" t="s">
        <v>88</v>
      </c>
      <c r="AW157" s="13" t="s">
        <v>33</v>
      </c>
      <c r="AX157" s="13" t="s">
        <v>78</v>
      </c>
      <c r="AY157" s="164" t="s">
        <v>142</v>
      </c>
    </row>
    <row r="158" spans="2:65" s="13" customFormat="1" ht="11.25">
      <c r="B158" s="163"/>
      <c r="D158" s="147" t="s">
        <v>214</v>
      </c>
      <c r="E158" s="164" t="s">
        <v>1</v>
      </c>
      <c r="F158" s="165" t="s">
        <v>427</v>
      </c>
      <c r="H158" s="166">
        <v>1</v>
      </c>
      <c r="I158" s="167"/>
      <c r="L158" s="163"/>
      <c r="M158" s="168"/>
      <c r="T158" s="169"/>
      <c r="AT158" s="164" t="s">
        <v>214</v>
      </c>
      <c r="AU158" s="164" t="s">
        <v>88</v>
      </c>
      <c r="AV158" s="13" t="s">
        <v>88</v>
      </c>
      <c r="AW158" s="13" t="s">
        <v>33</v>
      </c>
      <c r="AX158" s="13" t="s">
        <v>78</v>
      </c>
      <c r="AY158" s="164" t="s">
        <v>142</v>
      </c>
    </row>
    <row r="159" spans="2:65" s="14" customFormat="1" ht="11.25">
      <c r="B159" s="170"/>
      <c r="D159" s="147" t="s">
        <v>214</v>
      </c>
      <c r="E159" s="171" t="s">
        <v>1</v>
      </c>
      <c r="F159" s="172" t="s">
        <v>217</v>
      </c>
      <c r="H159" s="173">
        <v>17.41</v>
      </c>
      <c r="I159" s="174"/>
      <c r="L159" s="170"/>
      <c r="M159" s="175"/>
      <c r="T159" s="176"/>
      <c r="AT159" s="171" t="s">
        <v>214</v>
      </c>
      <c r="AU159" s="171" t="s">
        <v>88</v>
      </c>
      <c r="AV159" s="14" t="s">
        <v>164</v>
      </c>
      <c r="AW159" s="14" t="s">
        <v>33</v>
      </c>
      <c r="AX159" s="14" t="s">
        <v>86</v>
      </c>
      <c r="AY159" s="171" t="s">
        <v>142</v>
      </c>
    </row>
    <row r="160" spans="2:65" s="1" customFormat="1" ht="16.5" customHeight="1">
      <c r="B160" s="132"/>
      <c r="C160" s="133" t="s">
        <v>248</v>
      </c>
      <c r="D160" s="133" t="s">
        <v>145</v>
      </c>
      <c r="E160" s="134" t="s">
        <v>428</v>
      </c>
      <c r="F160" s="135" t="s">
        <v>429</v>
      </c>
      <c r="G160" s="136" t="s">
        <v>203</v>
      </c>
      <c r="H160" s="137">
        <v>17.41</v>
      </c>
      <c r="I160" s="138"/>
      <c r="J160" s="139">
        <f>ROUND(I160*H160,2)</f>
        <v>0</v>
      </c>
      <c r="K160" s="140"/>
      <c r="L160" s="31"/>
      <c r="M160" s="141" t="s">
        <v>1</v>
      </c>
      <c r="N160" s="142" t="s">
        <v>43</v>
      </c>
      <c r="P160" s="143">
        <f>O160*H160</f>
        <v>0</v>
      </c>
      <c r="Q160" s="143">
        <v>0</v>
      </c>
      <c r="R160" s="143">
        <f>Q160*H160</f>
        <v>0</v>
      </c>
      <c r="S160" s="143">
        <v>0</v>
      </c>
      <c r="T160" s="144">
        <f>S160*H160</f>
        <v>0</v>
      </c>
      <c r="AR160" s="145" t="s">
        <v>164</v>
      </c>
      <c r="AT160" s="145" t="s">
        <v>145</v>
      </c>
      <c r="AU160" s="145" t="s">
        <v>88</v>
      </c>
      <c r="AY160" s="16" t="s">
        <v>142</v>
      </c>
      <c r="BE160" s="146">
        <f>IF(N160="základní",J160,0)</f>
        <v>0</v>
      </c>
      <c r="BF160" s="146">
        <f>IF(N160="snížená",J160,0)</f>
        <v>0</v>
      </c>
      <c r="BG160" s="146">
        <f>IF(N160="zákl. přenesená",J160,0)</f>
        <v>0</v>
      </c>
      <c r="BH160" s="146">
        <f>IF(N160="sníž. přenesená",J160,0)</f>
        <v>0</v>
      </c>
      <c r="BI160" s="146">
        <f>IF(N160="nulová",J160,0)</f>
        <v>0</v>
      </c>
      <c r="BJ160" s="16" t="s">
        <v>86</v>
      </c>
      <c r="BK160" s="146">
        <f>ROUND(I160*H160,2)</f>
        <v>0</v>
      </c>
      <c r="BL160" s="16" t="s">
        <v>164</v>
      </c>
      <c r="BM160" s="145" t="s">
        <v>430</v>
      </c>
    </row>
    <row r="161" spans="2:65" s="13" customFormat="1" ht="11.25">
      <c r="B161" s="163"/>
      <c r="D161" s="147" t="s">
        <v>214</v>
      </c>
      <c r="E161" s="164" t="s">
        <v>1</v>
      </c>
      <c r="F161" s="165" t="s">
        <v>425</v>
      </c>
      <c r="H161" s="166">
        <v>8.9600000000000009</v>
      </c>
      <c r="I161" s="167"/>
      <c r="L161" s="163"/>
      <c r="M161" s="168"/>
      <c r="T161" s="169"/>
      <c r="AT161" s="164" t="s">
        <v>214</v>
      </c>
      <c r="AU161" s="164" t="s">
        <v>88</v>
      </c>
      <c r="AV161" s="13" t="s">
        <v>88</v>
      </c>
      <c r="AW161" s="13" t="s">
        <v>33</v>
      </c>
      <c r="AX161" s="13" t="s">
        <v>78</v>
      </c>
      <c r="AY161" s="164" t="s">
        <v>142</v>
      </c>
    </row>
    <row r="162" spans="2:65" s="13" customFormat="1" ht="11.25">
      <c r="B162" s="163"/>
      <c r="D162" s="147" t="s">
        <v>214</v>
      </c>
      <c r="E162" s="164" t="s">
        <v>1</v>
      </c>
      <c r="F162" s="165" t="s">
        <v>426</v>
      </c>
      <c r="H162" s="166">
        <v>7.45</v>
      </c>
      <c r="I162" s="167"/>
      <c r="L162" s="163"/>
      <c r="M162" s="168"/>
      <c r="T162" s="169"/>
      <c r="AT162" s="164" t="s">
        <v>214</v>
      </c>
      <c r="AU162" s="164" t="s">
        <v>88</v>
      </c>
      <c r="AV162" s="13" t="s">
        <v>88</v>
      </c>
      <c r="AW162" s="13" t="s">
        <v>33</v>
      </c>
      <c r="AX162" s="13" t="s">
        <v>78</v>
      </c>
      <c r="AY162" s="164" t="s">
        <v>142</v>
      </c>
    </row>
    <row r="163" spans="2:65" s="13" customFormat="1" ht="11.25">
      <c r="B163" s="163"/>
      <c r="D163" s="147" t="s">
        <v>214</v>
      </c>
      <c r="E163" s="164" t="s">
        <v>1</v>
      </c>
      <c r="F163" s="165" t="s">
        <v>427</v>
      </c>
      <c r="H163" s="166">
        <v>1</v>
      </c>
      <c r="I163" s="167"/>
      <c r="L163" s="163"/>
      <c r="M163" s="168"/>
      <c r="T163" s="169"/>
      <c r="AT163" s="164" t="s">
        <v>214</v>
      </c>
      <c r="AU163" s="164" t="s">
        <v>88</v>
      </c>
      <c r="AV163" s="13" t="s">
        <v>88</v>
      </c>
      <c r="AW163" s="13" t="s">
        <v>33</v>
      </c>
      <c r="AX163" s="13" t="s">
        <v>78</v>
      </c>
      <c r="AY163" s="164" t="s">
        <v>142</v>
      </c>
    </row>
    <row r="164" spans="2:65" s="14" customFormat="1" ht="11.25">
      <c r="B164" s="170"/>
      <c r="D164" s="147" t="s">
        <v>214</v>
      </c>
      <c r="E164" s="171" t="s">
        <v>1</v>
      </c>
      <c r="F164" s="172" t="s">
        <v>217</v>
      </c>
      <c r="H164" s="173">
        <v>17.41</v>
      </c>
      <c r="I164" s="174"/>
      <c r="L164" s="170"/>
      <c r="M164" s="175"/>
      <c r="T164" s="176"/>
      <c r="AT164" s="171" t="s">
        <v>214</v>
      </c>
      <c r="AU164" s="171" t="s">
        <v>88</v>
      </c>
      <c r="AV164" s="14" t="s">
        <v>164</v>
      </c>
      <c r="AW164" s="14" t="s">
        <v>33</v>
      </c>
      <c r="AX164" s="14" t="s">
        <v>86</v>
      </c>
      <c r="AY164" s="171" t="s">
        <v>142</v>
      </c>
    </row>
    <row r="165" spans="2:65" s="1" customFormat="1" ht="33" customHeight="1">
      <c r="B165" s="132"/>
      <c r="C165" s="133" t="s">
        <v>8</v>
      </c>
      <c r="D165" s="133" t="s">
        <v>145</v>
      </c>
      <c r="E165" s="134" t="s">
        <v>431</v>
      </c>
      <c r="F165" s="135" t="s">
        <v>432</v>
      </c>
      <c r="G165" s="136" t="s">
        <v>203</v>
      </c>
      <c r="H165" s="137">
        <v>8.6750000000000007</v>
      </c>
      <c r="I165" s="138"/>
      <c r="J165" s="139">
        <f>ROUND(I165*H165,2)</f>
        <v>0</v>
      </c>
      <c r="K165" s="140"/>
      <c r="L165" s="31"/>
      <c r="M165" s="141" t="s">
        <v>1</v>
      </c>
      <c r="N165" s="142" t="s">
        <v>43</v>
      </c>
      <c r="P165" s="143">
        <f>O165*H165</f>
        <v>0</v>
      </c>
      <c r="Q165" s="143">
        <v>0.50100999999999996</v>
      </c>
      <c r="R165" s="143">
        <f>Q165*H165</f>
        <v>4.34626175</v>
      </c>
      <c r="S165" s="143">
        <v>0</v>
      </c>
      <c r="T165" s="144">
        <f>S165*H165</f>
        <v>0</v>
      </c>
      <c r="AR165" s="145" t="s">
        <v>164</v>
      </c>
      <c r="AT165" s="145" t="s">
        <v>145</v>
      </c>
      <c r="AU165" s="145" t="s">
        <v>88</v>
      </c>
      <c r="AY165" s="16" t="s">
        <v>142</v>
      </c>
      <c r="BE165" s="146">
        <f>IF(N165="základní",J165,0)</f>
        <v>0</v>
      </c>
      <c r="BF165" s="146">
        <f>IF(N165="snížená",J165,0)</f>
        <v>0</v>
      </c>
      <c r="BG165" s="146">
        <f>IF(N165="zákl. přenesená",J165,0)</f>
        <v>0</v>
      </c>
      <c r="BH165" s="146">
        <f>IF(N165="sníž. přenesená",J165,0)</f>
        <v>0</v>
      </c>
      <c r="BI165" s="146">
        <f>IF(N165="nulová",J165,0)</f>
        <v>0</v>
      </c>
      <c r="BJ165" s="16" t="s">
        <v>86</v>
      </c>
      <c r="BK165" s="146">
        <f>ROUND(I165*H165,2)</f>
        <v>0</v>
      </c>
      <c r="BL165" s="16" t="s">
        <v>164</v>
      </c>
      <c r="BM165" s="145" t="s">
        <v>433</v>
      </c>
    </row>
    <row r="166" spans="2:65" s="13" customFormat="1" ht="11.25">
      <c r="B166" s="163"/>
      <c r="D166" s="147" t="s">
        <v>214</v>
      </c>
      <c r="E166" s="164" t="s">
        <v>1</v>
      </c>
      <c r="F166" s="165" t="s">
        <v>434</v>
      </c>
      <c r="H166" s="166">
        <v>8.6750000000000007</v>
      </c>
      <c r="I166" s="167"/>
      <c r="L166" s="163"/>
      <c r="M166" s="168"/>
      <c r="T166" s="169"/>
      <c r="AT166" s="164" t="s">
        <v>214</v>
      </c>
      <c r="AU166" s="164" t="s">
        <v>88</v>
      </c>
      <c r="AV166" s="13" t="s">
        <v>88</v>
      </c>
      <c r="AW166" s="13" t="s">
        <v>33</v>
      </c>
      <c r="AX166" s="13" t="s">
        <v>78</v>
      </c>
      <c r="AY166" s="164" t="s">
        <v>142</v>
      </c>
    </row>
    <row r="167" spans="2:65" s="14" customFormat="1" ht="11.25">
      <c r="B167" s="170"/>
      <c r="D167" s="147" t="s">
        <v>214</v>
      </c>
      <c r="E167" s="171" t="s">
        <v>1</v>
      </c>
      <c r="F167" s="172" t="s">
        <v>217</v>
      </c>
      <c r="H167" s="173">
        <v>8.6750000000000007</v>
      </c>
      <c r="I167" s="174"/>
      <c r="L167" s="170"/>
      <c r="M167" s="175"/>
      <c r="T167" s="176"/>
      <c r="AT167" s="171" t="s">
        <v>214</v>
      </c>
      <c r="AU167" s="171" t="s">
        <v>88</v>
      </c>
      <c r="AV167" s="14" t="s">
        <v>164</v>
      </c>
      <c r="AW167" s="14" t="s">
        <v>33</v>
      </c>
      <c r="AX167" s="14" t="s">
        <v>86</v>
      </c>
      <c r="AY167" s="171" t="s">
        <v>142</v>
      </c>
    </row>
    <row r="168" spans="2:65" s="1" customFormat="1" ht="24.2" customHeight="1">
      <c r="B168" s="132"/>
      <c r="C168" s="133" t="s">
        <v>257</v>
      </c>
      <c r="D168" s="133" t="s">
        <v>145</v>
      </c>
      <c r="E168" s="134" t="s">
        <v>435</v>
      </c>
      <c r="F168" s="135" t="s">
        <v>436</v>
      </c>
      <c r="G168" s="136" t="s">
        <v>246</v>
      </c>
      <c r="H168" s="137">
        <v>7.2999999999999995E-2</v>
      </c>
      <c r="I168" s="138"/>
      <c r="J168" s="139">
        <f>ROUND(I168*H168,2)</f>
        <v>0</v>
      </c>
      <c r="K168" s="140"/>
      <c r="L168" s="31"/>
      <c r="M168" s="141" t="s">
        <v>1</v>
      </c>
      <c r="N168" s="142" t="s">
        <v>43</v>
      </c>
      <c r="P168" s="143">
        <f>O168*H168</f>
        <v>0</v>
      </c>
      <c r="Q168" s="143">
        <v>1.0593999999999999</v>
      </c>
      <c r="R168" s="143">
        <f>Q168*H168</f>
        <v>7.7336199999999994E-2</v>
      </c>
      <c r="S168" s="143">
        <v>0</v>
      </c>
      <c r="T168" s="144">
        <f>S168*H168</f>
        <v>0</v>
      </c>
      <c r="AR168" s="145" t="s">
        <v>164</v>
      </c>
      <c r="AT168" s="145" t="s">
        <v>145</v>
      </c>
      <c r="AU168" s="145" t="s">
        <v>88</v>
      </c>
      <c r="AY168" s="16" t="s">
        <v>142</v>
      </c>
      <c r="BE168" s="146">
        <f>IF(N168="základní",J168,0)</f>
        <v>0</v>
      </c>
      <c r="BF168" s="146">
        <f>IF(N168="snížená",J168,0)</f>
        <v>0</v>
      </c>
      <c r="BG168" s="146">
        <f>IF(N168="zákl. přenesená",J168,0)</f>
        <v>0</v>
      </c>
      <c r="BH168" s="146">
        <f>IF(N168="sníž. přenesená",J168,0)</f>
        <v>0</v>
      </c>
      <c r="BI168" s="146">
        <f>IF(N168="nulová",J168,0)</f>
        <v>0</v>
      </c>
      <c r="BJ168" s="16" t="s">
        <v>86</v>
      </c>
      <c r="BK168" s="146">
        <f>ROUND(I168*H168,2)</f>
        <v>0</v>
      </c>
      <c r="BL168" s="16" t="s">
        <v>164</v>
      </c>
      <c r="BM168" s="145" t="s">
        <v>437</v>
      </c>
    </row>
    <row r="169" spans="2:65" s="12" customFormat="1" ht="22.5">
      <c r="B169" s="157"/>
      <c r="D169" s="147" t="s">
        <v>214</v>
      </c>
      <c r="E169" s="158" t="s">
        <v>1</v>
      </c>
      <c r="F169" s="159" t="s">
        <v>438</v>
      </c>
      <c r="H169" s="158" t="s">
        <v>1</v>
      </c>
      <c r="I169" s="160"/>
      <c r="L169" s="157"/>
      <c r="M169" s="161"/>
      <c r="T169" s="162"/>
      <c r="AT169" s="158" t="s">
        <v>214</v>
      </c>
      <c r="AU169" s="158" t="s">
        <v>88</v>
      </c>
      <c r="AV169" s="12" t="s">
        <v>86</v>
      </c>
      <c r="AW169" s="12" t="s">
        <v>33</v>
      </c>
      <c r="AX169" s="12" t="s">
        <v>78</v>
      </c>
      <c r="AY169" s="158" t="s">
        <v>142</v>
      </c>
    </row>
    <row r="170" spans="2:65" s="13" customFormat="1" ht="11.25">
      <c r="B170" s="163"/>
      <c r="D170" s="147" t="s">
        <v>214</v>
      </c>
      <c r="E170" s="164" t="s">
        <v>1</v>
      </c>
      <c r="F170" s="165" t="s">
        <v>439</v>
      </c>
      <c r="H170" s="166">
        <v>4.2999999999999997E-2</v>
      </c>
      <c r="I170" s="167"/>
      <c r="L170" s="163"/>
      <c r="M170" s="168"/>
      <c r="T170" s="169"/>
      <c r="AT170" s="164" t="s">
        <v>214</v>
      </c>
      <c r="AU170" s="164" t="s">
        <v>88</v>
      </c>
      <c r="AV170" s="13" t="s">
        <v>88</v>
      </c>
      <c r="AW170" s="13" t="s">
        <v>33</v>
      </c>
      <c r="AX170" s="13" t="s">
        <v>78</v>
      </c>
      <c r="AY170" s="164" t="s">
        <v>142</v>
      </c>
    </row>
    <row r="171" spans="2:65" s="13" customFormat="1" ht="11.25">
      <c r="B171" s="163"/>
      <c r="D171" s="147" t="s">
        <v>214</v>
      </c>
      <c r="E171" s="164" t="s">
        <v>1</v>
      </c>
      <c r="F171" s="165" t="s">
        <v>440</v>
      </c>
      <c r="H171" s="166">
        <v>0.03</v>
      </c>
      <c r="I171" s="167"/>
      <c r="L171" s="163"/>
      <c r="M171" s="168"/>
      <c r="T171" s="169"/>
      <c r="AT171" s="164" t="s">
        <v>214</v>
      </c>
      <c r="AU171" s="164" t="s">
        <v>88</v>
      </c>
      <c r="AV171" s="13" t="s">
        <v>88</v>
      </c>
      <c r="AW171" s="13" t="s">
        <v>33</v>
      </c>
      <c r="AX171" s="13" t="s">
        <v>78</v>
      </c>
      <c r="AY171" s="164" t="s">
        <v>142</v>
      </c>
    </row>
    <row r="172" spans="2:65" s="14" customFormat="1" ht="11.25">
      <c r="B172" s="170"/>
      <c r="D172" s="147" t="s">
        <v>214</v>
      </c>
      <c r="E172" s="171" t="s">
        <v>1</v>
      </c>
      <c r="F172" s="172" t="s">
        <v>217</v>
      </c>
      <c r="H172" s="173">
        <v>7.2999999999999995E-2</v>
      </c>
      <c r="I172" s="174"/>
      <c r="L172" s="170"/>
      <c r="M172" s="175"/>
      <c r="T172" s="176"/>
      <c r="AT172" s="171" t="s">
        <v>214</v>
      </c>
      <c r="AU172" s="171" t="s">
        <v>88</v>
      </c>
      <c r="AV172" s="14" t="s">
        <v>164</v>
      </c>
      <c r="AW172" s="14" t="s">
        <v>33</v>
      </c>
      <c r="AX172" s="14" t="s">
        <v>86</v>
      </c>
      <c r="AY172" s="171" t="s">
        <v>142</v>
      </c>
    </row>
    <row r="173" spans="2:65" s="11" customFormat="1" ht="22.9" customHeight="1">
      <c r="B173" s="120"/>
      <c r="D173" s="121" t="s">
        <v>77</v>
      </c>
      <c r="E173" s="130" t="s">
        <v>163</v>
      </c>
      <c r="F173" s="130" t="s">
        <v>296</v>
      </c>
      <c r="I173" s="123"/>
      <c r="J173" s="131">
        <f>BK173</f>
        <v>0</v>
      </c>
      <c r="L173" s="120"/>
      <c r="M173" s="125"/>
      <c r="P173" s="126">
        <f>SUM(P174:P195)</f>
        <v>0</v>
      </c>
      <c r="R173" s="126">
        <f>SUM(R174:R195)</f>
        <v>20.480000000000004</v>
      </c>
      <c r="T173" s="127">
        <f>SUM(T174:T195)</f>
        <v>0</v>
      </c>
      <c r="AR173" s="121" t="s">
        <v>86</v>
      </c>
      <c r="AT173" s="128" t="s">
        <v>77</v>
      </c>
      <c r="AU173" s="128" t="s">
        <v>86</v>
      </c>
      <c r="AY173" s="121" t="s">
        <v>142</v>
      </c>
      <c r="BK173" s="129">
        <f>SUM(BK174:BK195)</f>
        <v>0</v>
      </c>
    </row>
    <row r="174" spans="2:65" s="1" customFormat="1" ht="24.2" customHeight="1">
      <c r="B174" s="132"/>
      <c r="C174" s="133" t="s">
        <v>261</v>
      </c>
      <c r="D174" s="133" t="s">
        <v>145</v>
      </c>
      <c r="E174" s="134" t="s">
        <v>441</v>
      </c>
      <c r="F174" s="135" t="s">
        <v>442</v>
      </c>
      <c r="G174" s="136" t="s">
        <v>203</v>
      </c>
      <c r="H174" s="137">
        <v>41.8</v>
      </c>
      <c r="I174" s="138"/>
      <c r="J174" s="139">
        <f>ROUND(I174*H174,2)</f>
        <v>0</v>
      </c>
      <c r="K174" s="140"/>
      <c r="L174" s="31"/>
      <c r="M174" s="141" t="s">
        <v>1</v>
      </c>
      <c r="N174" s="142" t="s">
        <v>43</v>
      </c>
      <c r="P174" s="143">
        <f>O174*H174</f>
        <v>0</v>
      </c>
      <c r="Q174" s="143">
        <v>0</v>
      </c>
      <c r="R174" s="143">
        <f>Q174*H174</f>
        <v>0</v>
      </c>
      <c r="S174" s="143">
        <v>0</v>
      </c>
      <c r="T174" s="144">
        <f>S174*H174</f>
        <v>0</v>
      </c>
      <c r="AR174" s="145" t="s">
        <v>164</v>
      </c>
      <c r="AT174" s="145" t="s">
        <v>145</v>
      </c>
      <c r="AU174" s="145" t="s">
        <v>88</v>
      </c>
      <c r="AY174" s="16" t="s">
        <v>142</v>
      </c>
      <c r="BE174" s="146">
        <f>IF(N174="základní",J174,0)</f>
        <v>0</v>
      </c>
      <c r="BF174" s="146">
        <f>IF(N174="snížená",J174,0)</f>
        <v>0</v>
      </c>
      <c r="BG174" s="146">
        <f>IF(N174="zákl. přenesená",J174,0)</f>
        <v>0</v>
      </c>
      <c r="BH174" s="146">
        <f>IF(N174="sníž. přenesená",J174,0)</f>
        <v>0</v>
      </c>
      <c r="BI174" s="146">
        <f>IF(N174="nulová",J174,0)</f>
        <v>0</v>
      </c>
      <c r="BJ174" s="16" t="s">
        <v>86</v>
      </c>
      <c r="BK174" s="146">
        <f>ROUND(I174*H174,2)</f>
        <v>0</v>
      </c>
      <c r="BL174" s="16" t="s">
        <v>164</v>
      </c>
      <c r="BM174" s="145" t="s">
        <v>443</v>
      </c>
    </row>
    <row r="175" spans="2:65" s="12" customFormat="1" ht="22.5">
      <c r="B175" s="157"/>
      <c r="D175" s="147" t="s">
        <v>214</v>
      </c>
      <c r="E175" s="158" t="s">
        <v>1</v>
      </c>
      <c r="F175" s="159" t="s">
        <v>444</v>
      </c>
      <c r="H175" s="158" t="s">
        <v>1</v>
      </c>
      <c r="I175" s="160"/>
      <c r="L175" s="157"/>
      <c r="M175" s="161"/>
      <c r="T175" s="162"/>
      <c r="AT175" s="158" t="s">
        <v>214</v>
      </c>
      <c r="AU175" s="158" t="s">
        <v>88</v>
      </c>
      <c r="AV175" s="12" t="s">
        <v>86</v>
      </c>
      <c r="AW175" s="12" t="s">
        <v>33</v>
      </c>
      <c r="AX175" s="12" t="s">
        <v>78</v>
      </c>
      <c r="AY175" s="158" t="s">
        <v>142</v>
      </c>
    </row>
    <row r="176" spans="2:65" s="13" customFormat="1" ht="11.25">
      <c r="B176" s="163"/>
      <c r="D176" s="147" t="s">
        <v>214</v>
      </c>
      <c r="E176" s="164" t="s">
        <v>1</v>
      </c>
      <c r="F176" s="165" t="s">
        <v>445</v>
      </c>
      <c r="H176" s="166">
        <v>41.8</v>
      </c>
      <c r="I176" s="167"/>
      <c r="L176" s="163"/>
      <c r="M176" s="168"/>
      <c r="T176" s="169"/>
      <c r="AT176" s="164" t="s">
        <v>214</v>
      </c>
      <c r="AU176" s="164" t="s">
        <v>88</v>
      </c>
      <c r="AV176" s="13" t="s">
        <v>88</v>
      </c>
      <c r="AW176" s="13" t="s">
        <v>33</v>
      </c>
      <c r="AX176" s="13" t="s">
        <v>78</v>
      </c>
      <c r="AY176" s="164" t="s">
        <v>142</v>
      </c>
    </row>
    <row r="177" spans="2:65" s="14" customFormat="1" ht="11.25">
      <c r="B177" s="170"/>
      <c r="D177" s="147" t="s">
        <v>214</v>
      </c>
      <c r="E177" s="171" t="s">
        <v>1</v>
      </c>
      <c r="F177" s="172" t="s">
        <v>217</v>
      </c>
      <c r="H177" s="173">
        <v>41.8</v>
      </c>
      <c r="I177" s="174"/>
      <c r="L177" s="170"/>
      <c r="M177" s="175"/>
      <c r="T177" s="176"/>
      <c r="AT177" s="171" t="s">
        <v>214</v>
      </c>
      <c r="AU177" s="171" t="s">
        <v>88</v>
      </c>
      <c r="AV177" s="14" t="s">
        <v>164</v>
      </c>
      <c r="AW177" s="14" t="s">
        <v>33</v>
      </c>
      <c r="AX177" s="14" t="s">
        <v>86</v>
      </c>
      <c r="AY177" s="171" t="s">
        <v>142</v>
      </c>
    </row>
    <row r="178" spans="2:65" s="1" customFormat="1" ht="16.5" customHeight="1">
      <c r="B178" s="132"/>
      <c r="C178" s="177" t="s">
        <v>265</v>
      </c>
      <c r="D178" s="177" t="s">
        <v>309</v>
      </c>
      <c r="E178" s="178" t="s">
        <v>446</v>
      </c>
      <c r="F178" s="179" t="s">
        <v>447</v>
      </c>
      <c r="G178" s="180" t="s">
        <v>246</v>
      </c>
      <c r="H178" s="181">
        <v>3.3439999999999999</v>
      </c>
      <c r="I178" s="182"/>
      <c r="J178" s="183">
        <f>ROUND(I178*H178,2)</f>
        <v>0</v>
      </c>
      <c r="K178" s="184"/>
      <c r="L178" s="185"/>
      <c r="M178" s="186" t="s">
        <v>1</v>
      </c>
      <c r="N178" s="187" t="s">
        <v>43</v>
      </c>
      <c r="P178" s="143">
        <f>O178*H178</f>
        <v>0</v>
      </c>
      <c r="Q178" s="143">
        <v>1</v>
      </c>
      <c r="R178" s="143">
        <f>Q178*H178</f>
        <v>3.3439999999999999</v>
      </c>
      <c r="S178" s="143">
        <v>0</v>
      </c>
      <c r="T178" s="144">
        <f>S178*H178</f>
        <v>0</v>
      </c>
      <c r="AR178" s="145" t="s">
        <v>185</v>
      </c>
      <c r="AT178" s="145" t="s">
        <v>309</v>
      </c>
      <c r="AU178" s="145" t="s">
        <v>88</v>
      </c>
      <c r="AY178" s="16" t="s">
        <v>142</v>
      </c>
      <c r="BE178" s="146">
        <f>IF(N178="základní",J178,0)</f>
        <v>0</v>
      </c>
      <c r="BF178" s="146">
        <f>IF(N178="snížená",J178,0)</f>
        <v>0</v>
      </c>
      <c r="BG178" s="146">
        <f>IF(N178="zákl. přenesená",J178,0)</f>
        <v>0</v>
      </c>
      <c r="BH178" s="146">
        <f>IF(N178="sníž. přenesená",J178,0)</f>
        <v>0</v>
      </c>
      <c r="BI178" s="146">
        <f>IF(N178="nulová",J178,0)</f>
        <v>0</v>
      </c>
      <c r="BJ178" s="16" t="s">
        <v>86</v>
      </c>
      <c r="BK178" s="146">
        <f>ROUND(I178*H178,2)</f>
        <v>0</v>
      </c>
      <c r="BL178" s="16" t="s">
        <v>164</v>
      </c>
      <c r="BM178" s="145" t="s">
        <v>448</v>
      </c>
    </row>
    <row r="179" spans="2:65" s="13" customFormat="1" ht="11.25">
      <c r="B179" s="163"/>
      <c r="D179" s="147" t="s">
        <v>214</v>
      </c>
      <c r="E179" s="164" t="s">
        <v>1</v>
      </c>
      <c r="F179" s="165" t="s">
        <v>449</v>
      </c>
      <c r="H179" s="166">
        <v>3.3439999999999999</v>
      </c>
      <c r="I179" s="167"/>
      <c r="L179" s="163"/>
      <c r="M179" s="168"/>
      <c r="T179" s="169"/>
      <c r="AT179" s="164" t="s">
        <v>214</v>
      </c>
      <c r="AU179" s="164" t="s">
        <v>88</v>
      </c>
      <c r="AV179" s="13" t="s">
        <v>88</v>
      </c>
      <c r="AW179" s="13" t="s">
        <v>33</v>
      </c>
      <c r="AX179" s="13" t="s">
        <v>78</v>
      </c>
      <c r="AY179" s="164" t="s">
        <v>142</v>
      </c>
    </row>
    <row r="180" spans="2:65" s="14" customFormat="1" ht="11.25">
      <c r="B180" s="170"/>
      <c r="D180" s="147" t="s">
        <v>214</v>
      </c>
      <c r="E180" s="171" t="s">
        <v>1</v>
      </c>
      <c r="F180" s="172" t="s">
        <v>217</v>
      </c>
      <c r="H180" s="173">
        <v>3.3439999999999999</v>
      </c>
      <c r="I180" s="174"/>
      <c r="L180" s="170"/>
      <c r="M180" s="175"/>
      <c r="T180" s="176"/>
      <c r="AT180" s="171" t="s">
        <v>214</v>
      </c>
      <c r="AU180" s="171" t="s">
        <v>88</v>
      </c>
      <c r="AV180" s="14" t="s">
        <v>164</v>
      </c>
      <c r="AW180" s="14" t="s">
        <v>33</v>
      </c>
      <c r="AX180" s="14" t="s">
        <v>86</v>
      </c>
      <c r="AY180" s="171" t="s">
        <v>142</v>
      </c>
    </row>
    <row r="181" spans="2:65" s="1" customFormat="1" ht="24.2" customHeight="1">
      <c r="B181" s="132"/>
      <c r="C181" s="133" t="s">
        <v>344</v>
      </c>
      <c r="D181" s="133" t="s">
        <v>145</v>
      </c>
      <c r="E181" s="134" t="s">
        <v>450</v>
      </c>
      <c r="F181" s="135" t="s">
        <v>451</v>
      </c>
      <c r="G181" s="136" t="s">
        <v>203</v>
      </c>
      <c r="H181" s="137">
        <v>41.8</v>
      </c>
      <c r="I181" s="138"/>
      <c r="J181" s="139">
        <f>ROUND(I181*H181,2)</f>
        <v>0</v>
      </c>
      <c r="K181" s="140"/>
      <c r="L181" s="31"/>
      <c r="M181" s="141" t="s">
        <v>1</v>
      </c>
      <c r="N181" s="142" t="s">
        <v>43</v>
      </c>
      <c r="P181" s="143">
        <f>O181*H181</f>
        <v>0</v>
      </c>
      <c r="Q181" s="143">
        <v>0</v>
      </c>
      <c r="R181" s="143">
        <f>Q181*H181</f>
        <v>0</v>
      </c>
      <c r="S181" s="143">
        <v>0</v>
      </c>
      <c r="T181" s="144">
        <f>S181*H181</f>
        <v>0</v>
      </c>
      <c r="AR181" s="145" t="s">
        <v>164</v>
      </c>
      <c r="AT181" s="145" t="s">
        <v>145</v>
      </c>
      <c r="AU181" s="145" t="s">
        <v>88</v>
      </c>
      <c r="AY181" s="16" t="s">
        <v>142</v>
      </c>
      <c r="BE181" s="146">
        <f>IF(N181="základní",J181,0)</f>
        <v>0</v>
      </c>
      <c r="BF181" s="146">
        <f>IF(N181="snížená",J181,0)</f>
        <v>0</v>
      </c>
      <c r="BG181" s="146">
        <f>IF(N181="zákl. přenesená",J181,0)</f>
        <v>0</v>
      </c>
      <c r="BH181" s="146">
        <f>IF(N181="sníž. přenesená",J181,0)</f>
        <v>0</v>
      </c>
      <c r="BI181" s="146">
        <f>IF(N181="nulová",J181,0)</f>
        <v>0</v>
      </c>
      <c r="BJ181" s="16" t="s">
        <v>86</v>
      </c>
      <c r="BK181" s="146">
        <f>ROUND(I181*H181,2)</f>
        <v>0</v>
      </c>
      <c r="BL181" s="16" t="s">
        <v>164</v>
      </c>
      <c r="BM181" s="145" t="s">
        <v>452</v>
      </c>
    </row>
    <row r="182" spans="2:65" s="13" customFormat="1" ht="11.25">
      <c r="B182" s="163"/>
      <c r="D182" s="147" t="s">
        <v>214</v>
      </c>
      <c r="E182" s="164" t="s">
        <v>1</v>
      </c>
      <c r="F182" s="165" t="s">
        <v>445</v>
      </c>
      <c r="H182" s="166">
        <v>41.8</v>
      </c>
      <c r="I182" s="167"/>
      <c r="L182" s="163"/>
      <c r="M182" s="168"/>
      <c r="T182" s="169"/>
      <c r="AT182" s="164" t="s">
        <v>214</v>
      </c>
      <c r="AU182" s="164" t="s">
        <v>88</v>
      </c>
      <c r="AV182" s="13" t="s">
        <v>88</v>
      </c>
      <c r="AW182" s="13" t="s">
        <v>33</v>
      </c>
      <c r="AX182" s="13" t="s">
        <v>78</v>
      </c>
      <c r="AY182" s="164" t="s">
        <v>142</v>
      </c>
    </row>
    <row r="183" spans="2:65" s="14" customFormat="1" ht="11.25">
      <c r="B183" s="170"/>
      <c r="D183" s="147" t="s">
        <v>214</v>
      </c>
      <c r="E183" s="171" t="s">
        <v>1</v>
      </c>
      <c r="F183" s="172" t="s">
        <v>217</v>
      </c>
      <c r="H183" s="173">
        <v>41.8</v>
      </c>
      <c r="I183" s="174"/>
      <c r="L183" s="170"/>
      <c r="M183" s="175"/>
      <c r="T183" s="176"/>
      <c r="AT183" s="171" t="s">
        <v>214</v>
      </c>
      <c r="AU183" s="171" t="s">
        <v>88</v>
      </c>
      <c r="AV183" s="14" t="s">
        <v>164</v>
      </c>
      <c r="AW183" s="14" t="s">
        <v>33</v>
      </c>
      <c r="AX183" s="14" t="s">
        <v>86</v>
      </c>
      <c r="AY183" s="171" t="s">
        <v>142</v>
      </c>
    </row>
    <row r="184" spans="2:65" s="1" customFormat="1" ht="21.75" customHeight="1">
      <c r="B184" s="132"/>
      <c r="C184" s="133" t="s">
        <v>349</v>
      </c>
      <c r="D184" s="133" t="s">
        <v>145</v>
      </c>
      <c r="E184" s="134" t="s">
        <v>453</v>
      </c>
      <c r="F184" s="135" t="s">
        <v>454</v>
      </c>
      <c r="G184" s="136" t="s">
        <v>203</v>
      </c>
      <c r="H184" s="137">
        <v>101.8</v>
      </c>
      <c r="I184" s="138"/>
      <c r="J184" s="139">
        <f>ROUND(I184*H184,2)</f>
        <v>0</v>
      </c>
      <c r="K184" s="140"/>
      <c r="L184" s="31"/>
      <c r="M184" s="141" t="s">
        <v>1</v>
      </c>
      <c r="N184" s="142" t="s">
        <v>43</v>
      </c>
      <c r="P184" s="143">
        <f>O184*H184</f>
        <v>0</v>
      </c>
      <c r="Q184" s="143">
        <v>0</v>
      </c>
      <c r="R184" s="143">
        <f>Q184*H184</f>
        <v>0</v>
      </c>
      <c r="S184" s="143">
        <v>0</v>
      </c>
      <c r="T184" s="144">
        <f>S184*H184</f>
        <v>0</v>
      </c>
      <c r="AR184" s="145" t="s">
        <v>164</v>
      </c>
      <c r="AT184" s="145" t="s">
        <v>145</v>
      </c>
      <c r="AU184" s="145" t="s">
        <v>88</v>
      </c>
      <c r="AY184" s="16" t="s">
        <v>142</v>
      </c>
      <c r="BE184" s="146">
        <f>IF(N184="základní",J184,0)</f>
        <v>0</v>
      </c>
      <c r="BF184" s="146">
        <f>IF(N184="snížená",J184,0)</f>
        <v>0</v>
      </c>
      <c r="BG184" s="146">
        <f>IF(N184="zákl. přenesená",J184,0)</f>
        <v>0</v>
      </c>
      <c r="BH184" s="146">
        <f>IF(N184="sníž. přenesená",J184,0)</f>
        <v>0</v>
      </c>
      <c r="BI184" s="146">
        <f>IF(N184="nulová",J184,0)</f>
        <v>0</v>
      </c>
      <c r="BJ184" s="16" t="s">
        <v>86</v>
      </c>
      <c r="BK184" s="146">
        <f>ROUND(I184*H184,2)</f>
        <v>0</v>
      </c>
      <c r="BL184" s="16" t="s">
        <v>164</v>
      </c>
      <c r="BM184" s="145" t="s">
        <v>455</v>
      </c>
    </row>
    <row r="185" spans="2:65" s="12" customFormat="1" ht="11.25">
      <c r="B185" s="157"/>
      <c r="D185" s="147" t="s">
        <v>214</v>
      </c>
      <c r="E185" s="158" t="s">
        <v>1</v>
      </c>
      <c r="F185" s="159" t="s">
        <v>456</v>
      </c>
      <c r="H185" s="158" t="s">
        <v>1</v>
      </c>
      <c r="I185" s="160"/>
      <c r="L185" s="157"/>
      <c r="M185" s="161"/>
      <c r="T185" s="162"/>
      <c r="AT185" s="158" t="s">
        <v>214</v>
      </c>
      <c r="AU185" s="158" t="s">
        <v>88</v>
      </c>
      <c r="AV185" s="12" t="s">
        <v>86</v>
      </c>
      <c r="AW185" s="12" t="s">
        <v>33</v>
      </c>
      <c r="AX185" s="12" t="s">
        <v>78</v>
      </c>
      <c r="AY185" s="158" t="s">
        <v>142</v>
      </c>
    </row>
    <row r="186" spans="2:65" s="13" customFormat="1" ht="11.25">
      <c r="B186" s="163"/>
      <c r="D186" s="147" t="s">
        <v>214</v>
      </c>
      <c r="E186" s="164" t="s">
        <v>1</v>
      </c>
      <c r="F186" s="165" t="s">
        <v>457</v>
      </c>
      <c r="H186" s="166">
        <v>101.8</v>
      </c>
      <c r="I186" s="167"/>
      <c r="L186" s="163"/>
      <c r="M186" s="168"/>
      <c r="T186" s="169"/>
      <c r="AT186" s="164" t="s">
        <v>214</v>
      </c>
      <c r="AU186" s="164" t="s">
        <v>88</v>
      </c>
      <c r="AV186" s="13" t="s">
        <v>88</v>
      </c>
      <c r="AW186" s="13" t="s">
        <v>33</v>
      </c>
      <c r="AX186" s="13" t="s">
        <v>78</v>
      </c>
      <c r="AY186" s="164" t="s">
        <v>142</v>
      </c>
    </row>
    <row r="187" spans="2:65" s="14" customFormat="1" ht="11.25">
      <c r="B187" s="170"/>
      <c r="D187" s="147" t="s">
        <v>214</v>
      </c>
      <c r="E187" s="171" t="s">
        <v>1</v>
      </c>
      <c r="F187" s="172" t="s">
        <v>217</v>
      </c>
      <c r="H187" s="173">
        <v>101.8</v>
      </c>
      <c r="I187" s="174"/>
      <c r="L187" s="170"/>
      <c r="M187" s="175"/>
      <c r="T187" s="176"/>
      <c r="AT187" s="171" t="s">
        <v>214</v>
      </c>
      <c r="AU187" s="171" t="s">
        <v>88</v>
      </c>
      <c r="AV187" s="14" t="s">
        <v>164</v>
      </c>
      <c r="AW187" s="14" t="s">
        <v>33</v>
      </c>
      <c r="AX187" s="14" t="s">
        <v>86</v>
      </c>
      <c r="AY187" s="171" t="s">
        <v>142</v>
      </c>
    </row>
    <row r="188" spans="2:65" s="1" customFormat="1" ht="24.2" customHeight="1">
      <c r="B188" s="132"/>
      <c r="C188" s="133" t="s">
        <v>355</v>
      </c>
      <c r="D188" s="133" t="s">
        <v>145</v>
      </c>
      <c r="E188" s="134" t="s">
        <v>458</v>
      </c>
      <c r="F188" s="135" t="s">
        <v>298</v>
      </c>
      <c r="G188" s="136" t="s">
        <v>203</v>
      </c>
      <c r="H188" s="137">
        <v>254.5</v>
      </c>
      <c r="I188" s="138"/>
      <c r="J188" s="139">
        <f>ROUND(I188*H188,2)</f>
        <v>0</v>
      </c>
      <c r="K188" s="140"/>
      <c r="L188" s="31"/>
      <c r="M188" s="141" t="s">
        <v>1</v>
      </c>
      <c r="N188" s="142" t="s">
        <v>43</v>
      </c>
      <c r="P188" s="143">
        <f>O188*H188</f>
        <v>0</v>
      </c>
      <c r="Q188" s="143">
        <v>0</v>
      </c>
      <c r="R188" s="143">
        <f>Q188*H188</f>
        <v>0</v>
      </c>
      <c r="S188" s="143">
        <v>0</v>
      </c>
      <c r="T188" s="144">
        <f>S188*H188</f>
        <v>0</v>
      </c>
      <c r="AR188" s="145" t="s">
        <v>164</v>
      </c>
      <c r="AT188" s="145" t="s">
        <v>145</v>
      </c>
      <c r="AU188" s="145" t="s">
        <v>88</v>
      </c>
      <c r="AY188" s="16" t="s">
        <v>142</v>
      </c>
      <c r="BE188" s="146">
        <f>IF(N188="základní",J188,0)</f>
        <v>0</v>
      </c>
      <c r="BF188" s="146">
        <f>IF(N188="snížená",J188,0)</f>
        <v>0</v>
      </c>
      <c r="BG188" s="146">
        <f>IF(N188="zákl. přenesená",J188,0)</f>
        <v>0</v>
      </c>
      <c r="BH188" s="146">
        <f>IF(N188="sníž. přenesená",J188,0)</f>
        <v>0</v>
      </c>
      <c r="BI188" s="146">
        <f>IF(N188="nulová",J188,0)</f>
        <v>0</v>
      </c>
      <c r="BJ188" s="16" t="s">
        <v>86</v>
      </c>
      <c r="BK188" s="146">
        <f>ROUND(I188*H188,2)</f>
        <v>0</v>
      </c>
      <c r="BL188" s="16" t="s">
        <v>164</v>
      </c>
      <c r="BM188" s="145" t="s">
        <v>459</v>
      </c>
    </row>
    <row r="189" spans="2:65" s="12" customFormat="1" ht="11.25">
      <c r="B189" s="157"/>
      <c r="D189" s="147" t="s">
        <v>214</v>
      </c>
      <c r="E189" s="158" t="s">
        <v>1</v>
      </c>
      <c r="F189" s="159" t="s">
        <v>300</v>
      </c>
      <c r="H189" s="158" t="s">
        <v>1</v>
      </c>
      <c r="I189" s="160"/>
      <c r="L189" s="157"/>
      <c r="M189" s="161"/>
      <c r="T189" s="162"/>
      <c r="AT189" s="158" t="s">
        <v>214</v>
      </c>
      <c r="AU189" s="158" t="s">
        <v>88</v>
      </c>
      <c r="AV189" s="12" t="s">
        <v>86</v>
      </c>
      <c r="AW189" s="12" t="s">
        <v>33</v>
      </c>
      <c r="AX189" s="12" t="s">
        <v>78</v>
      </c>
      <c r="AY189" s="158" t="s">
        <v>142</v>
      </c>
    </row>
    <row r="190" spans="2:65" s="12" customFormat="1" ht="22.5">
      <c r="B190" s="157"/>
      <c r="D190" s="147" t="s">
        <v>214</v>
      </c>
      <c r="E190" s="158" t="s">
        <v>1</v>
      </c>
      <c r="F190" s="159" t="s">
        <v>301</v>
      </c>
      <c r="H190" s="158" t="s">
        <v>1</v>
      </c>
      <c r="I190" s="160"/>
      <c r="L190" s="157"/>
      <c r="M190" s="161"/>
      <c r="T190" s="162"/>
      <c r="AT190" s="158" t="s">
        <v>214</v>
      </c>
      <c r="AU190" s="158" t="s">
        <v>88</v>
      </c>
      <c r="AV190" s="12" t="s">
        <v>86</v>
      </c>
      <c r="AW190" s="12" t="s">
        <v>33</v>
      </c>
      <c r="AX190" s="12" t="s">
        <v>78</v>
      </c>
      <c r="AY190" s="158" t="s">
        <v>142</v>
      </c>
    </row>
    <row r="191" spans="2:65" s="13" customFormat="1" ht="11.25">
      <c r="B191" s="163"/>
      <c r="D191" s="147" t="s">
        <v>214</v>
      </c>
      <c r="E191" s="164" t="s">
        <v>1</v>
      </c>
      <c r="F191" s="165" t="s">
        <v>460</v>
      </c>
      <c r="H191" s="166">
        <v>254.5</v>
      </c>
      <c r="I191" s="167"/>
      <c r="L191" s="163"/>
      <c r="M191" s="168"/>
      <c r="T191" s="169"/>
      <c r="AT191" s="164" t="s">
        <v>214</v>
      </c>
      <c r="AU191" s="164" t="s">
        <v>88</v>
      </c>
      <c r="AV191" s="13" t="s">
        <v>88</v>
      </c>
      <c r="AW191" s="13" t="s">
        <v>33</v>
      </c>
      <c r="AX191" s="13" t="s">
        <v>78</v>
      </c>
      <c r="AY191" s="164" t="s">
        <v>142</v>
      </c>
    </row>
    <row r="192" spans="2:65" s="14" customFormat="1" ht="11.25">
      <c r="B192" s="170"/>
      <c r="D192" s="147" t="s">
        <v>214</v>
      </c>
      <c r="E192" s="171" t="s">
        <v>1</v>
      </c>
      <c r="F192" s="172" t="s">
        <v>217</v>
      </c>
      <c r="H192" s="173">
        <v>254.5</v>
      </c>
      <c r="I192" s="174"/>
      <c r="L192" s="170"/>
      <c r="M192" s="175"/>
      <c r="T192" s="176"/>
      <c r="AT192" s="171" t="s">
        <v>214</v>
      </c>
      <c r="AU192" s="171" t="s">
        <v>88</v>
      </c>
      <c r="AV192" s="14" t="s">
        <v>164</v>
      </c>
      <c r="AW192" s="14" t="s">
        <v>33</v>
      </c>
      <c r="AX192" s="14" t="s">
        <v>86</v>
      </c>
      <c r="AY192" s="171" t="s">
        <v>142</v>
      </c>
    </row>
    <row r="193" spans="2:65" s="1" customFormat="1" ht="24.2" customHeight="1">
      <c r="B193" s="132"/>
      <c r="C193" s="133" t="s">
        <v>360</v>
      </c>
      <c r="D193" s="133" t="s">
        <v>145</v>
      </c>
      <c r="E193" s="134" t="s">
        <v>461</v>
      </c>
      <c r="F193" s="135" t="s">
        <v>462</v>
      </c>
      <c r="G193" s="136" t="s">
        <v>203</v>
      </c>
      <c r="H193" s="137">
        <v>60</v>
      </c>
      <c r="I193" s="138"/>
      <c r="J193" s="139">
        <f>ROUND(I193*H193,2)</f>
        <v>0</v>
      </c>
      <c r="K193" s="140"/>
      <c r="L193" s="31"/>
      <c r="M193" s="141" t="s">
        <v>1</v>
      </c>
      <c r="N193" s="142" t="s">
        <v>43</v>
      </c>
      <c r="P193" s="143">
        <f>O193*H193</f>
        <v>0</v>
      </c>
      <c r="Q193" s="143">
        <v>0.28560000000000002</v>
      </c>
      <c r="R193" s="143">
        <f>Q193*H193</f>
        <v>17.136000000000003</v>
      </c>
      <c r="S193" s="143">
        <v>0</v>
      </c>
      <c r="T193" s="144">
        <f>S193*H193</f>
        <v>0</v>
      </c>
      <c r="AR193" s="145" t="s">
        <v>164</v>
      </c>
      <c r="AT193" s="145" t="s">
        <v>145</v>
      </c>
      <c r="AU193" s="145" t="s">
        <v>88</v>
      </c>
      <c r="AY193" s="16" t="s">
        <v>142</v>
      </c>
      <c r="BE193" s="146">
        <f>IF(N193="základní",J193,0)</f>
        <v>0</v>
      </c>
      <c r="BF193" s="146">
        <f>IF(N193="snížená",J193,0)</f>
        <v>0</v>
      </c>
      <c r="BG193" s="146">
        <f>IF(N193="zákl. přenesená",J193,0)</f>
        <v>0</v>
      </c>
      <c r="BH193" s="146">
        <f>IF(N193="sníž. přenesená",J193,0)</f>
        <v>0</v>
      </c>
      <c r="BI193" s="146">
        <f>IF(N193="nulová",J193,0)</f>
        <v>0</v>
      </c>
      <c r="BJ193" s="16" t="s">
        <v>86</v>
      </c>
      <c r="BK193" s="146">
        <f>ROUND(I193*H193,2)</f>
        <v>0</v>
      </c>
      <c r="BL193" s="16" t="s">
        <v>164</v>
      </c>
      <c r="BM193" s="145" t="s">
        <v>463</v>
      </c>
    </row>
    <row r="194" spans="2:65" s="13" customFormat="1" ht="11.25">
      <c r="B194" s="163"/>
      <c r="D194" s="147" t="s">
        <v>214</v>
      </c>
      <c r="E194" s="164" t="s">
        <v>1</v>
      </c>
      <c r="F194" s="165" t="s">
        <v>464</v>
      </c>
      <c r="H194" s="166">
        <v>60</v>
      </c>
      <c r="I194" s="167"/>
      <c r="L194" s="163"/>
      <c r="M194" s="168"/>
      <c r="T194" s="169"/>
      <c r="AT194" s="164" t="s">
        <v>214</v>
      </c>
      <c r="AU194" s="164" t="s">
        <v>88</v>
      </c>
      <c r="AV194" s="13" t="s">
        <v>88</v>
      </c>
      <c r="AW194" s="13" t="s">
        <v>33</v>
      </c>
      <c r="AX194" s="13" t="s">
        <v>78</v>
      </c>
      <c r="AY194" s="164" t="s">
        <v>142</v>
      </c>
    </row>
    <row r="195" spans="2:65" s="14" customFormat="1" ht="11.25">
      <c r="B195" s="170"/>
      <c r="D195" s="147" t="s">
        <v>214</v>
      </c>
      <c r="E195" s="171" t="s">
        <v>1</v>
      </c>
      <c r="F195" s="172" t="s">
        <v>217</v>
      </c>
      <c r="H195" s="173">
        <v>60</v>
      </c>
      <c r="I195" s="174"/>
      <c r="L195" s="170"/>
      <c r="M195" s="175"/>
      <c r="T195" s="176"/>
      <c r="AT195" s="171" t="s">
        <v>214</v>
      </c>
      <c r="AU195" s="171" t="s">
        <v>88</v>
      </c>
      <c r="AV195" s="14" t="s">
        <v>164</v>
      </c>
      <c r="AW195" s="14" t="s">
        <v>33</v>
      </c>
      <c r="AX195" s="14" t="s">
        <v>86</v>
      </c>
      <c r="AY195" s="171" t="s">
        <v>142</v>
      </c>
    </row>
    <row r="196" spans="2:65" s="11" customFormat="1" ht="22.9" customHeight="1">
      <c r="B196" s="120"/>
      <c r="D196" s="121" t="s">
        <v>77</v>
      </c>
      <c r="E196" s="130" t="s">
        <v>189</v>
      </c>
      <c r="F196" s="130" t="s">
        <v>209</v>
      </c>
      <c r="I196" s="123"/>
      <c r="J196" s="131">
        <f>BK196</f>
        <v>0</v>
      </c>
      <c r="L196" s="120"/>
      <c r="M196" s="125"/>
      <c r="P196" s="126">
        <f>SUM(P197:P212)</f>
        <v>0</v>
      </c>
      <c r="R196" s="126">
        <f>SUM(R197:R212)</f>
        <v>6.3366053000000004</v>
      </c>
      <c r="T196" s="127">
        <f>SUM(T197:T212)</f>
        <v>0</v>
      </c>
      <c r="AR196" s="121" t="s">
        <v>86</v>
      </c>
      <c r="AT196" s="128" t="s">
        <v>77</v>
      </c>
      <c r="AU196" s="128" t="s">
        <v>86</v>
      </c>
      <c r="AY196" s="121" t="s">
        <v>142</v>
      </c>
      <c r="BK196" s="129">
        <f>SUM(BK197:BK212)</f>
        <v>0</v>
      </c>
    </row>
    <row r="197" spans="2:65" s="1" customFormat="1" ht="33" customHeight="1">
      <c r="B197" s="132"/>
      <c r="C197" s="133" t="s">
        <v>364</v>
      </c>
      <c r="D197" s="133" t="s">
        <v>145</v>
      </c>
      <c r="E197" s="134" t="s">
        <v>333</v>
      </c>
      <c r="F197" s="135" t="s">
        <v>334</v>
      </c>
      <c r="G197" s="136" t="s">
        <v>207</v>
      </c>
      <c r="H197" s="137">
        <v>48.55</v>
      </c>
      <c r="I197" s="138"/>
      <c r="J197" s="139">
        <f>ROUND(I197*H197,2)</f>
        <v>0</v>
      </c>
      <c r="K197" s="140"/>
      <c r="L197" s="31"/>
      <c r="M197" s="141" t="s">
        <v>1</v>
      </c>
      <c r="N197" s="142" t="s">
        <v>43</v>
      </c>
      <c r="P197" s="143">
        <f>O197*H197</f>
        <v>0</v>
      </c>
      <c r="Q197" s="143">
        <v>0.10398</v>
      </c>
      <c r="R197" s="143">
        <f>Q197*H197</f>
        <v>5.0482290000000001</v>
      </c>
      <c r="S197" s="143">
        <v>0</v>
      </c>
      <c r="T197" s="144">
        <f>S197*H197</f>
        <v>0</v>
      </c>
      <c r="AR197" s="145" t="s">
        <v>164</v>
      </c>
      <c r="AT197" s="145" t="s">
        <v>145</v>
      </c>
      <c r="AU197" s="145" t="s">
        <v>88</v>
      </c>
      <c r="AY197" s="16" t="s">
        <v>142</v>
      </c>
      <c r="BE197" s="146">
        <f>IF(N197="základní",J197,0)</f>
        <v>0</v>
      </c>
      <c r="BF197" s="146">
        <f>IF(N197="snížená",J197,0)</f>
        <v>0</v>
      </c>
      <c r="BG197" s="146">
        <f>IF(N197="zákl. přenesená",J197,0)</f>
        <v>0</v>
      </c>
      <c r="BH197" s="146">
        <f>IF(N197="sníž. přenesená",J197,0)</f>
        <v>0</v>
      </c>
      <c r="BI197" s="146">
        <f>IF(N197="nulová",J197,0)</f>
        <v>0</v>
      </c>
      <c r="BJ197" s="16" t="s">
        <v>86</v>
      </c>
      <c r="BK197" s="146">
        <f>ROUND(I197*H197,2)</f>
        <v>0</v>
      </c>
      <c r="BL197" s="16" t="s">
        <v>164</v>
      </c>
      <c r="BM197" s="145" t="s">
        <v>465</v>
      </c>
    </row>
    <row r="198" spans="2:65" s="13" customFormat="1" ht="11.25">
      <c r="B198" s="163"/>
      <c r="D198" s="147" t="s">
        <v>214</v>
      </c>
      <c r="E198" s="164" t="s">
        <v>1</v>
      </c>
      <c r="F198" s="165" t="s">
        <v>466</v>
      </c>
      <c r="H198" s="166">
        <v>48.55</v>
      </c>
      <c r="I198" s="167"/>
      <c r="L198" s="163"/>
      <c r="M198" s="168"/>
      <c r="T198" s="169"/>
      <c r="AT198" s="164" t="s">
        <v>214</v>
      </c>
      <c r="AU198" s="164" t="s">
        <v>88</v>
      </c>
      <c r="AV198" s="13" t="s">
        <v>88</v>
      </c>
      <c r="AW198" s="13" t="s">
        <v>33</v>
      </c>
      <c r="AX198" s="13" t="s">
        <v>78</v>
      </c>
      <c r="AY198" s="164" t="s">
        <v>142</v>
      </c>
    </row>
    <row r="199" spans="2:65" s="14" customFormat="1" ht="11.25">
      <c r="B199" s="170"/>
      <c r="D199" s="147" t="s">
        <v>214</v>
      </c>
      <c r="E199" s="171" t="s">
        <v>1</v>
      </c>
      <c r="F199" s="172" t="s">
        <v>217</v>
      </c>
      <c r="H199" s="173">
        <v>48.55</v>
      </c>
      <c r="I199" s="174"/>
      <c r="L199" s="170"/>
      <c r="M199" s="175"/>
      <c r="T199" s="176"/>
      <c r="AT199" s="171" t="s">
        <v>214</v>
      </c>
      <c r="AU199" s="171" t="s">
        <v>88</v>
      </c>
      <c r="AV199" s="14" t="s">
        <v>164</v>
      </c>
      <c r="AW199" s="14" t="s">
        <v>33</v>
      </c>
      <c r="AX199" s="14" t="s">
        <v>86</v>
      </c>
      <c r="AY199" s="171" t="s">
        <v>142</v>
      </c>
    </row>
    <row r="200" spans="2:65" s="1" customFormat="1" ht="21.75" customHeight="1">
      <c r="B200" s="132"/>
      <c r="C200" s="177" t="s">
        <v>7</v>
      </c>
      <c r="D200" s="177" t="s">
        <v>309</v>
      </c>
      <c r="E200" s="178" t="s">
        <v>467</v>
      </c>
      <c r="F200" s="179" t="s">
        <v>468</v>
      </c>
      <c r="G200" s="180" t="s">
        <v>207</v>
      </c>
      <c r="H200" s="181">
        <v>50.978000000000002</v>
      </c>
      <c r="I200" s="182"/>
      <c r="J200" s="183">
        <f>ROUND(I200*H200,2)</f>
        <v>0</v>
      </c>
      <c r="K200" s="184"/>
      <c r="L200" s="185"/>
      <c r="M200" s="186" t="s">
        <v>1</v>
      </c>
      <c r="N200" s="187" t="s">
        <v>43</v>
      </c>
      <c r="P200" s="143">
        <f>O200*H200</f>
        <v>0</v>
      </c>
      <c r="Q200" s="143">
        <v>2.1999999999999999E-2</v>
      </c>
      <c r="R200" s="143">
        <f>Q200*H200</f>
        <v>1.121516</v>
      </c>
      <c r="S200" s="143">
        <v>0</v>
      </c>
      <c r="T200" s="144">
        <f>S200*H200</f>
        <v>0</v>
      </c>
      <c r="AR200" s="145" t="s">
        <v>185</v>
      </c>
      <c r="AT200" s="145" t="s">
        <v>309</v>
      </c>
      <c r="AU200" s="145" t="s">
        <v>88</v>
      </c>
      <c r="AY200" s="16" t="s">
        <v>142</v>
      </c>
      <c r="BE200" s="146">
        <f>IF(N200="základní",J200,0)</f>
        <v>0</v>
      </c>
      <c r="BF200" s="146">
        <f>IF(N200="snížená",J200,0)</f>
        <v>0</v>
      </c>
      <c r="BG200" s="146">
        <f>IF(N200="zákl. přenesená",J200,0)</f>
        <v>0</v>
      </c>
      <c r="BH200" s="146">
        <f>IF(N200="sníž. přenesená",J200,0)</f>
        <v>0</v>
      </c>
      <c r="BI200" s="146">
        <f>IF(N200="nulová",J200,0)</f>
        <v>0</v>
      </c>
      <c r="BJ200" s="16" t="s">
        <v>86</v>
      </c>
      <c r="BK200" s="146">
        <f>ROUND(I200*H200,2)</f>
        <v>0</v>
      </c>
      <c r="BL200" s="16" t="s">
        <v>164</v>
      </c>
      <c r="BM200" s="145" t="s">
        <v>469</v>
      </c>
    </row>
    <row r="201" spans="2:65" s="13" customFormat="1" ht="11.25">
      <c r="B201" s="163"/>
      <c r="D201" s="147" t="s">
        <v>214</v>
      </c>
      <c r="E201" s="164" t="s">
        <v>1</v>
      </c>
      <c r="F201" s="165" t="s">
        <v>470</v>
      </c>
      <c r="H201" s="166">
        <v>48.55</v>
      </c>
      <c r="I201" s="167"/>
      <c r="L201" s="163"/>
      <c r="M201" s="168"/>
      <c r="T201" s="169"/>
      <c r="AT201" s="164" t="s">
        <v>214</v>
      </c>
      <c r="AU201" s="164" t="s">
        <v>88</v>
      </c>
      <c r="AV201" s="13" t="s">
        <v>88</v>
      </c>
      <c r="AW201" s="13" t="s">
        <v>33</v>
      </c>
      <c r="AX201" s="13" t="s">
        <v>78</v>
      </c>
      <c r="AY201" s="164" t="s">
        <v>142</v>
      </c>
    </row>
    <row r="202" spans="2:65" s="14" customFormat="1" ht="11.25">
      <c r="B202" s="170"/>
      <c r="D202" s="147" t="s">
        <v>214</v>
      </c>
      <c r="E202" s="171" t="s">
        <v>1</v>
      </c>
      <c r="F202" s="172" t="s">
        <v>217</v>
      </c>
      <c r="H202" s="173">
        <v>48.55</v>
      </c>
      <c r="I202" s="174"/>
      <c r="L202" s="170"/>
      <c r="M202" s="175"/>
      <c r="T202" s="176"/>
      <c r="AT202" s="171" t="s">
        <v>214</v>
      </c>
      <c r="AU202" s="171" t="s">
        <v>88</v>
      </c>
      <c r="AV202" s="14" t="s">
        <v>164</v>
      </c>
      <c r="AW202" s="14" t="s">
        <v>33</v>
      </c>
      <c r="AX202" s="14" t="s">
        <v>86</v>
      </c>
      <c r="AY202" s="171" t="s">
        <v>142</v>
      </c>
    </row>
    <row r="203" spans="2:65" s="13" customFormat="1" ht="11.25">
      <c r="B203" s="163"/>
      <c r="D203" s="147" t="s">
        <v>214</v>
      </c>
      <c r="F203" s="165" t="s">
        <v>471</v>
      </c>
      <c r="H203" s="166">
        <v>50.978000000000002</v>
      </c>
      <c r="I203" s="167"/>
      <c r="L203" s="163"/>
      <c r="M203" s="168"/>
      <c r="T203" s="169"/>
      <c r="AT203" s="164" t="s">
        <v>214</v>
      </c>
      <c r="AU203" s="164" t="s">
        <v>88</v>
      </c>
      <c r="AV203" s="13" t="s">
        <v>88</v>
      </c>
      <c r="AW203" s="13" t="s">
        <v>3</v>
      </c>
      <c r="AX203" s="13" t="s">
        <v>86</v>
      </c>
      <c r="AY203" s="164" t="s">
        <v>142</v>
      </c>
    </row>
    <row r="204" spans="2:65" s="1" customFormat="1" ht="24.2" customHeight="1">
      <c r="B204" s="132"/>
      <c r="C204" s="133" t="s">
        <v>371</v>
      </c>
      <c r="D204" s="133" t="s">
        <v>145</v>
      </c>
      <c r="E204" s="134" t="s">
        <v>472</v>
      </c>
      <c r="F204" s="135" t="s">
        <v>473</v>
      </c>
      <c r="G204" s="136" t="s">
        <v>207</v>
      </c>
      <c r="H204" s="137">
        <v>34.35</v>
      </c>
      <c r="I204" s="138"/>
      <c r="J204" s="139">
        <f>ROUND(I204*H204,2)</f>
        <v>0</v>
      </c>
      <c r="K204" s="140"/>
      <c r="L204" s="31"/>
      <c r="M204" s="141" t="s">
        <v>1</v>
      </c>
      <c r="N204" s="142" t="s">
        <v>43</v>
      </c>
      <c r="P204" s="143">
        <f>O204*H204</f>
        <v>0</v>
      </c>
      <c r="Q204" s="143">
        <v>4.0000000000000003E-5</v>
      </c>
      <c r="R204" s="143">
        <f>Q204*H204</f>
        <v>1.3740000000000002E-3</v>
      </c>
      <c r="S204" s="143">
        <v>0</v>
      </c>
      <c r="T204" s="144">
        <f>S204*H204</f>
        <v>0</v>
      </c>
      <c r="AR204" s="145" t="s">
        <v>164</v>
      </c>
      <c r="AT204" s="145" t="s">
        <v>145</v>
      </c>
      <c r="AU204" s="145" t="s">
        <v>88</v>
      </c>
      <c r="AY204" s="16" t="s">
        <v>142</v>
      </c>
      <c r="BE204" s="146">
        <f>IF(N204="základní",J204,0)</f>
        <v>0</v>
      </c>
      <c r="BF204" s="146">
        <f>IF(N204="snížená",J204,0)</f>
        <v>0</v>
      </c>
      <c r="BG204" s="146">
        <f>IF(N204="zákl. přenesená",J204,0)</f>
        <v>0</v>
      </c>
      <c r="BH204" s="146">
        <f>IF(N204="sníž. přenesená",J204,0)</f>
        <v>0</v>
      </c>
      <c r="BI204" s="146">
        <f>IF(N204="nulová",J204,0)</f>
        <v>0</v>
      </c>
      <c r="BJ204" s="16" t="s">
        <v>86</v>
      </c>
      <c r="BK204" s="146">
        <f>ROUND(I204*H204,2)</f>
        <v>0</v>
      </c>
      <c r="BL204" s="16" t="s">
        <v>164</v>
      </c>
      <c r="BM204" s="145" t="s">
        <v>474</v>
      </c>
    </row>
    <row r="205" spans="2:65" s="13" customFormat="1" ht="11.25">
      <c r="B205" s="163"/>
      <c r="D205" s="147" t="s">
        <v>214</v>
      </c>
      <c r="E205" s="164" t="s">
        <v>1</v>
      </c>
      <c r="F205" s="165" t="s">
        <v>475</v>
      </c>
      <c r="H205" s="166">
        <v>34.35</v>
      </c>
      <c r="I205" s="167"/>
      <c r="L205" s="163"/>
      <c r="M205" s="168"/>
      <c r="T205" s="169"/>
      <c r="AT205" s="164" t="s">
        <v>214</v>
      </c>
      <c r="AU205" s="164" t="s">
        <v>88</v>
      </c>
      <c r="AV205" s="13" t="s">
        <v>88</v>
      </c>
      <c r="AW205" s="13" t="s">
        <v>33</v>
      </c>
      <c r="AX205" s="13" t="s">
        <v>78</v>
      </c>
      <c r="AY205" s="164" t="s">
        <v>142</v>
      </c>
    </row>
    <row r="206" spans="2:65" s="14" customFormat="1" ht="11.25">
      <c r="B206" s="170"/>
      <c r="D206" s="147" t="s">
        <v>214</v>
      </c>
      <c r="E206" s="171" t="s">
        <v>1</v>
      </c>
      <c r="F206" s="172" t="s">
        <v>217</v>
      </c>
      <c r="H206" s="173">
        <v>34.35</v>
      </c>
      <c r="I206" s="174"/>
      <c r="L206" s="170"/>
      <c r="M206" s="175"/>
      <c r="T206" s="176"/>
      <c r="AT206" s="171" t="s">
        <v>214</v>
      </c>
      <c r="AU206" s="171" t="s">
        <v>88</v>
      </c>
      <c r="AV206" s="14" t="s">
        <v>164</v>
      </c>
      <c r="AW206" s="14" t="s">
        <v>33</v>
      </c>
      <c r="AX206" s="14" t="s">
        <v>86</v>
      </c>
      <c r="AY206" s="171" t="s">
        <v>142</v>
      </c>
    </row>
    <row r="207" spans="2:65" s="1" customFormat="1" ht="16.5" customHeight="1">
      <c r="B207" s="132"/>
      <c r="C207" s="177" t="s">
        <v>376</v>
      </c>
      <c r="D207" s="177" t="s">
        <v>309</v>
      </c>
      <c r="E207" s="178" t="s">
        <v>476</v>
      </c>
      <c r="F207" s="179" t="s">
        <v>477</v>
      </c>
      <c r="G207" s="180" t="s">
        <v>207</v>
      </c>
      <c r="H207" s="181">
        <v>37.097999999999999</v>
      </c>
      <c r="I207" s="182"/>
      <c r="J207" s="183">
        <f>ROUND(I207*H207,2)</f>
        <v>0</v>
      </c>
      <c r="K207" s="184"/>
      <c r="L207" s="185"/>
      <c r="M207" s="186" t="s">
        <v>1</v>
      </c>
      <c r="N207" s="187" t="s">
        <v>43</v>
      </c>
      <c r="P207" s="143">
        <f>O207*H207</f>
        <v>0</v>
      </c>
      <c r="Q207" s="143">
        <v>1E-3</v>
      </c>
      <c r="R207" s="143">
        <f>Q207*H207</f>
        <v>3.7097999999999999E-2</v>
      </c>
      <c r="S207" s="143">
        <v>0</v>
      </c>
      <c r="T207" s="144">
        <f>S207*H207</f>
        <v>0</v>
      </c>
      <c r="AR207" s="145" t="s">
        <v>185</v>
      </c>
      <c r="AT207" s="145" t="s">
        <v>309</v>
      </c>
      <c r="AU207" s="145" t="s">
        <v>88</v>
      </c>
      <c r="AY207" s="16" t="s">
        <v>142</v>
      </c>
      <c r="BE207" s="146">
        <f>IF(N207="základní",J207,0)</f>
        <v>0</v>
      </c>
      <c r="BF207" s="146">
        <f>IF(N207="snížená",J207,0)</f>
        <v>0</v>
      </c>
      <c r="BG207" s="146">
        <f>IF(N207="zákl. přenesená",J207,0)</f>
        <v>0</v>
      </c>
      <c r="BH207" s="146">
        <f>IF(N207="sníž. přenesená",J207,0)</f>
        <v>0</v>
      </c>
      <c r="BI207" s="146">
        <f>IF(N207="nulová",J207,0)</f>
        <v>0</v>
      </c>
      <c r="BJ207" s="16" t="s">
        <v>86</v>
      </c>
      <c r="BK207" s="146">
        <f>ROUND(I207*H207,2)</f>
        <v>0</v>
      </c>
      <c r="BL207" s="16" t="s">
        <v>164</v>
      </c>
      <c r="BM207" s="145" t="s">
        <v>478</v>
      </c>
    </row>
    <row r="208" spans="2:65" s="13" customFormat="1" ht="11.25">
      <c r="B208" s="163"/>
      <c r="D208" s="147" t="s">
        <v>214</v>
      </c>
      <c r="F208" s="165" t="s">
        <v>479</v>
      </c>
      <c r="H208" s="166">
        <v>37.097999999999999</v>
      </c>
      <c r="I208" s="167"/>
      <c r="L208" s="163"/>
      <c r="M208" s="168"/>
      <c r="T208" s="169"/>
      <c r="AT208" s="164" t="s">
        <v>214</v>
      </c>
      <c r="AU208" s="164" t="s">
        <v>88</v>
      </c>
      <c r="AV208" s="13" t="s">
        <v>88</v>
      </c>
      <c r="AW208" s="13" t="s">
        <v>3</v>
      </c>
      <c r="AX208" s="13" t="s">
        <v>86</v>
      </c>
      <c r="AY208" s="164" t="s">
        <v>142</v>
      </c>
    </row>
    <row r="209" spans="2:65" s="1" customFormat="1" ht="24.2" customHeight="1">
      <c r="B209" s="132"/>
      <c r="C209" s="133" t="s">
        <v>381</v>
      </c>
      <c r="D209" s="133" t="s">
        <v>145</v>
      </c>
      <c r="E209" s="134" t="s">
        <v>480</v>
      </c>
      <c r="F209" s="135" t="s">
        <v>481</v>
      </c>
      <c r="G209" s="136" t="s">
        <v>203</v>
      </c>
      <c r="H209" s="137">
        <v>186.07</v>
      </c>
      <c r="I209" s="138"/>
      <c r="J209" s="139">
        <f>ROUND(I209*H209,2)</f>
        <v>0</v>
      </c>
      <c r="K209" s="140"/>
      <c r="L209" s="31"/>
      <c r="M209" s="141" t="s">
        <v>1</v>
      </c>
      <c r="N209" s="142" t="s">
        <v>43</v>
      </c>
      <c r="P209" s="143">
        <f>O209*H209</f>
        <v>0</v>
      </c>
      <c r="Q209" s="143">
        <v>6.8999999999999997E-4</v>
      </c>
      <c r="R209" s="143">
        <f>Q209*H209</f>
        <v>0.12838829999999998</v>
      </c>
      <c r="S209" s="143">
        <v>0</v>
      </c>
      <c r="T209" s="144">
        <f>S209*H209</f>
        <v>0</v>
      </c>
      <c r="AR209" s="145" t="s">
        <v>164</v>
      </c>
      <c r="AT209" s="145" t="s">
        <v>145</v>
      </c>
      <c r="AU209" s="145" t="s">
        <v>88</v>
      </c>
      <c r="AY209" s="16" t="s">
        <v>142</v>
      </c>
      <c r="BE209" s="146">
        <f>IF(N209="základní",J209,0)</f>
        <v>0</v>
      </c>
      <c r="BF209" s="146">
        <f>IF(N209="snížená",J209,0)</f>
        <v>0</v>
      </c>
      <c r="BG209" s="146">
        <f>IF(N209="zákl. přenesená",J209,0)</f>
        <v>0</v>
      </c>
      <c r="BH209" s="146">
        <f>IF(N209="sníž. přenesená",J209,0)</f>
        <v>0</v>
      </c>
      <c r="BI209" s="146">
        <f>IF(N209="nulová",J209,0)</f>
        <v>0</v>
      </c>
      <c r="BJ209" s="16" t="s">
        <v>86</v>
      </c>
      <c r="BK209" s="146">
        <f>ROUND(I209*H209,2)</f>
        <v>0</v>
      </c>
      <c r="BL209" s="16" t="s">
        <v>164</v>
      </c>
      <c r="BM209" s="145" t="s">
        <v>482</v>
      </c>
    </row>
    <row r="210" spans="2:65" s="12" customFormat="1" ht="11.25">
      <c r="B210" s="157"/>
      <c r="D210" s="147" t="s">
        <v>214</v>
      </c>
      <c r="E210" s="158" t="s">
        <v>1</v>
      </c>
      <c r="F210" s="159" t="s">
        <v>483</v>
      </c>
      <c r="H210" s="158" t="s">
        <v>1</v>
      </c>
      <c r="I210" s="160"/>
      <c r="L210" s="157"/>
      <c r="M210" s="161"/>
      <c r="T210" s="162"/>
      <c r="AT210" s="158" t="s">
        <v>214</v>
      </c>
      <c r="AU210" s="158" t="s">
        <v>88</v>
      </c>
      <c r="AV210" s="12" t="s">
        <v>86</v>
      </c>
      <c r="AW210" s="12" t="s">
        <v>33</v>
      </c>
      <c r="AX210" s="12" t="s">
        <v>78</v>
      </c>
      <c r="AY210" s="158" t="s">
        <v>142</v>
      </c>
    </row>
    <row r="211" spans="2:65" s="13" customFormat="1" ht="11.25">
      <c r="B211" s="163"/>
      <c r="D211" s="147" t="s">
        <v>214</v>
      </c>
      <c r="E211" s="164" t="s">
        <v>1</v>
      </c>
      <c r="F211" s="165" t="s">
        <v>484</v>
      </c>
      <c r="H211" s="166">
        <v>186.07</v>
      </c>
      <c r="I211" s="167"/>
      <c r="L211" s="163"/>
      <c r="M211" s="168"/>
      <c r="T211" s="169"/>
      <c r="AT211" s="164" t="s">
        <v>214</v>
      </c>
      <c r="AU211" s="164" t="s">
        <v>88</v>
      </c>
      <c r="AV211" s="13" t="s">
        <v>88</v>
      </c>
      <c r="AW211" s="13" t="s">
        <v>33</v>
      </c>
      <c r="AX211" s="13" t="s">
        <v>78</v>
      </c>
      <c r="AY211" s="164" t="s">
        <v>142</v>
      </c>
    </row>
    <row r="212" spans="2:65" s="14" customFormat="1" ht="11.25">
      <c r="B212" s="170"/>
      <c r="D212" s="147" t="s">
        <v>214</v>
      </c>
      <c r="E212" s="171" t="s">
        <v>1</v>
      </c>
      <c r="F212" s="172" t="s">
        <v>217</v>
      </c>
      <c r="H212" s="173">
        <v>186.07</v>
      </c>
      <c r="I212" s="174"/>
      <c r="L212" s="170"/>
      <c r="M212" s="175"/>
      <c r="T212" s="176"/>
      <c r="AT212" s="171" t="s">
        <v>214</v>
      </c>
      <c r="AU212" s="171" t="s">
        <v>88</v>
      </c>
      <c r="AV212" s="14" t="s">
        <v>164</v>
      </c>
      <c r="AW212" s="14" t="s">
        <v>33</v>
      </c>
      <c r="AX212" s="14" t="s">
        <v>86</v>
      </c>
      <c r="AY212" s="171" t="s">
        <v>142</v>
      </c>
    </row>
    <row r="213" spans="2:65" s="11" customFormat="1" ht="22.9" customHeight="1">
      <c r="B213" s="120"/>
      <c r="D213" s="121" t="s">
        <v>77</v>
      </c>
      <c r="E213" s="130" t="s">
        <v>342</v>
      </c>
      <c r="F213" s="130" t="s">
        <v>343</v>
      </c>
      <c r="I213" s="123"/>
      <c r="J213" s="131">
        <f>BK213</f>
        <v>0</v>
      </c>
      <c r="L213" s="120"/>
      <c r="M213" s="125"/>
      <c r="P213" s="126">
        <f>SUM(P214:P225)</f>
        <v>0</v>
      </c>
      <c r="R213" s="126">
        <f>SUM(R214:R225)</f>
        <v>0</v>
      </c>
      <c r="T213" s="127">
        <f>SUM(T214:T225)</f>
        <v>0</v>
      </c>
      <c r="AR213" s="121" t="s">
        <v>86</v>
      </c>
      <c r="AT213" s="128" t="s">
        <v>77</v>
      </c>
      <c r="AU213" s="128" t="s">
        <v>86</v>
      </c>
      <c r="AY213" s="121" t="s">
        <v>142</v>
      </c>
      <c r="BK213" s="129">
        <f>SUM(BK214:BK225)</f>
        <v>0</v>
      </c>
    </row>
    <row r="214" spans="2:65" s="1" customFormat="1" ht="16.5" customHeight="1">
      <c r="B214" s="132"/>
      <c r="C214" s="133" t="s">
        <v>388</v>
      </c>
      <c r="D214" s="133" t="s">
        <v>145</v>
      </c>
      <c r="E214" s="134" t="s">
        <v>485</v>
      </c>
      <c r="F214" s="135" t="s">
        <v>486</v>
      </c>
      <c r="G214" s="136" t="s">
        <v>148</v>
      </c>
      <c r="H214" s="137">
        <v>1</v>
      </c>
      <c r="I214" s="138"/>
      <c r="J214" s="139">
        <f>ROUND(I214*H214,2)</f>
        <v>0</v>
      </c>
      <c r="K214" s="140"/>
      <c r="L214" s="31"/>
      <c r="M214" s="141" t="s">
        <v>1</v>
      </c>
      <c r="N214" s="142" t="s">
        <v>43</v>
      </c>
      <c r="P214" s="143">
        <f>O214*H214</f>
        <v>0</v>
      </c>
      <c r="Q214" s="143">
        <v>0</v>
      </c>
      <c r="R214" s="143">
        <f>Q214*H214</f>
        <v>0</v>
      </c>
      <c r="S214" s="143">
        <v>0</v>
      </c>
      <c r="T214" s="144">
        <f>S214*H214</f>
        <v>0</v>
      </c>
      <c r="AR214" s="145" t="s">
        <v>164</v>
      </c>
      <c r="AT214" s="145" t="s">
        <v>145</v>
      </c>
      <c r="AU214" s="145" t="s">
        <v>88</v>
      </c>
      <c r="AY214" s="16" t="s">
        <v>142</v>
      </c>
      <c r="BE214" s="146">
        <f>IF(N214="základní",J214,0)</f>
        <v>0</v>
      </c>
      <c r="BF214" s="146">
        <f>IF(N214="snížená",J214,0)</f>
        <v>0</v>
      </c>
      <c r="BG214" s="146">
        <f>IF(N214="zákl. přenesená",J214,0)</f>
        <v>0</v>
      </c>
      <c r="BH214" s="146">
        <f>IF(N214="sníž. přenesená",J214,0)</f>
        <v>0</v>
      </c>
      <c r="BI214" s="146">
        <f>IF(N214="nulová",J214,0)</f>
        <v>0</v>
      </c>
      <c r="BJ214" s="16" t="s">
        <v>86</v>
      </c>
      <c r="BK214" s="146">
        <f>ROUND(I214*H214,2)</f>
        <v>0</v>
      </c>
      <c r="BL214" s="16" t="s">
        <v>164</v>
      </c>
      <c r="BM214" s="145" t="s">
        <v>487</v>
      </c>
    </row>
    <row r="215" spans="2:65" s="1" customFormat="1" ht="68.25">
      <c r="B215" s="31"/>
      <c r="D215" s="147" t="s">
        <v>151</v>
      </c>
      <c r="F215" s="148" t="s">
        <v>488</v>
      </c>
      <c r="I215" s="149"/>
      <c r="L215" s="31"/>
      <c r="M215" s="150"/>
      <c r="T215" s="55"/>
      <c r="AT215" s="16" t="s">
        <v>151</v>
      </c>
      <c r="AU215" s="16" t="s">
        <v>88</v>
      </c>
    </row>
    <row r="216" spans="2:65" s="1" customFormat="1" ht="16.5" customHeight="1">
      <c r="B216" s="132"/>
      <c r="C216" s="133" t="s">
        <v>489</v>
      </c>
      <c r="D216" s="133" t="s">
        <v>145</v>
      </c>
      <c r="E216" s="134" t="s">
        <v>490</v>
      </c>
      <c r="F216" s="135" t="s">
        <v>491</v>
      </c>
      <c r="G216" s="136" t="s">
        <v>148</v>
      </c>
      <c r="H216" s="137">
        <v>2</v>
      </c>
      <c r="I216" s="138"/>
      <c r="J216" s="139">
        <f>ROUND(I216*H216,2)</f>
        <v>0</v>
      </c>
      <c r="K216" s="140"/>
      <c r="L216" s="31"/>
      <c r="M216" s="141" t="s">
        <v>1</v>
      </c>
      <c r="N216" s="142" t="s">
        <v>43</v>
      </c>
      <c r="P216" s="143">
        <f>O216*H216</f>
        <v>0</v>
      </c>
      <c r="Q216" s="143">
        <v>0</v>
      </c>
      <c r="R216" s="143">
        <f>Q216*H216</f>
        <v>0</v>
      </c>
      <c r="S216" s="143">
        <v>0</v>
      </c>
      <c r="T216" s="144">
        <f>S216*H216</f>
        <v>0</v>
      </c>
      <c r="AR216" s="145" t="s">
        <v>164</v>
      </c>
      <c r="AT216" s="145" t="s">
        <v>145</v>
      </c>
      <c r="AU216" s="145" t="s">
        <v>88</v>
      </c>
      <c r="AY216" s="16" t="s">
        <v>142</v>
      </c>
      <c r="BE216" s="146">
        <f>IF(N216="základní",J216,0)</f>
        <v>0</v>
      </c>
      <c r="BF216" s="146">
        <f>IF(N216="snížená",J216,0)</f>
        <v>0</v>
      </c>
      <c r="BG216" s="146">
        <f>IF(N216="zákl. přenesená",J216,0)</f>
        <v>0</v>
      </c>
      <c r="BH216" s="146">
        <f>IF(N216="sníž. přenesená",J216,0)</f>
        <v>0</v>
      </c>
      <c r="BI216" s="146">
        <f>IF(N216="nulová",J216,0)</f>
        <v>0</v>
      </c>
      <c r="BJ216" s="16" t="s">
        <v>86</v>
      </c>
      <c r="BK216" s="146">
        <f>ROUND(I216*H216,2)</f>
        <v>0</v>
      </c>
      <c r="BL216" s="16" t="s">
        <v>164</v>
      </c>
      <c r="BM216" s="145" t="s">
        <v>492</v>
      </c>
    </row>
    <row r="217" spans="2:65" s="1" customFormat="1" ht="224.25">
      <c r="B217" s="31"/>
      <c r="D217" s="147" t="s">
        <v>151</v>
      </c>
      <c r="F217" s="148" t="s">
        <v>493</v>
      </c>
      <c r="I217" s="149"/>
      <c r="L217" s="31"/>
      <c r="M217" s="150"/>
      <c r="T217" s="55"/>
      <c r="AT217" s="16" t="s">
        <v>151</v>
      </c>
      <c r="AU217" s="16" t="s">
        <v>88</v>
      </c>
    </row>
    <row r="218" spans="2:65" s="1" customFormat="1" ht="16.5" customHeight="1">
      <c r="B218" s="132"/>
      <c r="C218" s="133" t="s">
        <v>494</v>
      </c>
      <c r="D218" s="133" t="s">
        <v>145</v>
      </c>
      <c r="E218" s="134" t="s">
        <v>495</v>
      </c>
      <c r="F218" s="135" t="s">
        <v>496</v>
      </c>
      <c r="G218" s="136" t="s">
        <v>148</v>
      </c>
      <c r="H218" s="137">
        <v>5</v>
      </c>
      <c r="I218" s="138"/>
      <c r="J218" s="139">
        <f>ROUND(I218*H218,2)</f>
        <v>0</v>
      </c>
      <c r="K218" s="140"/>
      <c r="L218" s="31"/>
      <c r="M218" s="141" t="s">
        <v>1</v>
      </c>
      <c r="N218" s="142" t="s">
        <v>43</v>
      </c>
      <c r="P218" s="143">
        <f>O218*H218</f>
        <v>0</v>
      </c>
      <c r="Q218" s="143">
        <v>0</v>
      </c>
      <c r="R218" s="143">
        <f>Q218*H218</f>
        <v>0</v>
      </c>
      <c r="S218" s="143">
        <v>0</v>
      </c>
      <c r="T218" s="144">
        <f>S218*H218</f>
        <v>0</v>
      </c>
      <c r="AR218" s="145" t="s">
        <v>164</v>
      </c>
      <c r="AT218" s="145" t="s">
        <v>145</v>
      </c>
      <c r="AU218" s="145" t="s">
        <v>88</v>
      </c>
      <c r="AY218" s="16" t="s">
        <v>142</v>
      </c>
      <c r="BE218" s="146">
        <f>IF(N218="základní",J218,0)</f>
        <v>0</v>
      </c>
      <c r="BF218" s="146">
        <f>IF(N218="snížená",J218,0)</f>
        <v>0</v>
      </c>
      <c r="BG218" s="146">
        <f>IF(N218="zákl. přenesená",J218,0)</f>
        <v>0</v>
      </c>
      <c r="BH218" s="146">
        <f>IF(N218="sníž. přenesená",J218,0)</f>
        <v>0</v>
      </c>
      <c r="BI218" s="146">
        <f>IF(N218="nulová",J218,0)</f>
        <v>0</v>
      </c>
      <c r="BJ218" s="16" t="s">
        <v>86</v>
      </c>
      <c r="BK218" s="146">
        <f>ROUND(I218*H218,2)</f>
        <v>0</v>
      </c>
      <c r="BL218" s="16" t="s">
        <v>164</v>
      </c>
      <c r="BM218" s="145" t="s">
        <v>497</v>
      </c>
    </row>
    <row r="219" spans="2:65" s="1" customFormat="1" ht="282.75">
      <c r="B219" s="31"/>
      <c r="D219" s="147" t="s">
        <v>151</v>
      </c>
      <c r="F219" s="148" t="s">
        <v>498</v>
      </c>
      <c r="I219" s="149"/>
      <c r="L219" s="31"/>
      <c r="M219" s="150"/>
      <c r="T219" s="55"/>
      <c r="AT219" s="16" t="s">
        <v>151</v>
      </c>
      <c r="AU219" s="16" t="s">
        <v>88</v>
      </c>
    </row>
    <row r="220" spans="2:65" s="1" customFormat="1" ht="16.5" customHeight="1">
      <c r="B220" s="132"/>
      <c r="C220" s="133" t="s">
        <v>499</v>
      </c>
      <c r="D220" s="133" t="s">
        <v>145</v>
      </c>
      <c r="E220" s="134" t="s">
        <v>372</v>
      </c>
      <c r="F220" s="135" t="s">
        <v>373</v>
      </c>
      <c r="G220" s="136" t="s">
        <v>148</v>
      </c>
      <c r="H220" s="137">
        <v>2</v>
      </c>
      <c r="I220" s="138"/>
      <c r="J220" s="139">
        <f>ROUND(I220*H220,2)</f>
        <v>0</v>
      </c>
      <c r="K220" s="140"/>
      <c r="L220" s="31"/>
      <c r="M220" s="141" t="s">
        <v>1</v>
      </c>
      <c r="N220" s="142" t="s">
        <v>43</v>
      </c>
      <c r="P220" s="143">
        <f>O220*H220</f>
        <v>0</v>
      </c>
      <c r="Q220" s="143">
        <v>0</v>
      </c>
      <c r="R220" s="143">
        <f>Q220*H220</f>
        <v>0</v>
      </c>
      <c r="S220" s="143">
        <v>0</v>
      </c>
      <c r="T220" s="144">
        <f>S220*H220</f>
        <v>0</v>
      </c>
      <c r="AR220" s="145" t="s">
        <v>164</v>
      </c>
      <c r="AT220" s="145" t="s">
        <v>145</v>
      </c>
      <c r="AU220" s="145" t="s">
        <v>88</v>
      </c>
      <c r="AY220" s="16" t="s">
        <v>142</v>
      </c>
      <c r="BE220" s="146">
        <f>IF(N220="základní",J220,0)</f>
        <v>0</v>
      </c>
      <c r="BF220" s="146">
        <f>IF(N220="snížená",J220,0)</f>
        <v>0</v>
      </c>
      <c r="BG220" s="146">
        <f>IF(N220="zákl. přenesená",J220,0)</f>
        <v>0</v>
      </c>
      <c r="BH220" s="146">
        <f>IF(N220="sníž. přenesená",J220,0)</f>
        <v>0</v>
      </c>
      <c r="BI220" s="146">
        <f>IF(N220="nulová",J220,0)</f>
        <v>0</v>
      </c>
      <c r="BJ220" s="16" t="s">
        <v>86</v>
      </c>
      <c r="BK220" s="146">
        <f>ROUND(I220*H220,2)</f>
        <v>0</v>
      </c>
      <c r="BL220" s="16" t="s">
        <v>164</v>
      </c>
      <c r="BM220" s="145" t="s">
        <v>500</v>
      </c>
    </row>
    <row r="221" spans="2:65" s="1" customFormat="1" ht="331.5">
      <c r="B221" s="31"/>
      <c r="D221" s="147" t="s">
        <v>151</v>
      </c>
      <c r="F221" s="148" t="s">
        <v>375</v>
      </c>
      <c r="I221" s="149"/>
      <c r="L221" s="31"/>
      <c r="M221" s="150"/>
      <c r="T221" s="55"/>
      <c r="AT221" s="16" t="s">
        <v>151</v>
      </c>
      <c r="AU221" s="16" t="s">
        <v>88</v>
      </c>
    </row>
    <row r="222" spans="2:65" s="1" customFormat="1" ht="16.5" customHeight="1">
      <c r="B222" s="132"/>
      <c r="C222" s="133" t="s">
        <v>501</v>
      </c>
      <c r="D222" s="133" t="s">
        <v>145</v>
      </c>
      <c r="E222" s="134" t="s">
        <v>377</v>
      </c>
      <c r="F222" s="135" t="s">
        <v>378</v>
      </c>
      <c r="G222" s="136" t="s">
        <v>148</v>
      </c>
      <c r="H222" s="137">
        <v>1</v>
      </c>
      <c r="I222" s="138"/>
      <c r="J222" s="139">
        <f>ROUND(I222*H222,2)</f>
        <v>0</v>
      </c>
      <c r="K222" s="140"/>
      <c r="L222" s="31"/>
      <c r="M222" s="141" t="s">
        <v>1</v>
      </c>
      <c r="N222" s="142" t="s">
        <v>43</v>
      </c>
      <c r="P222" s="143">
        <f>O222*H222</f>
        <v>0</v>
      </c>
      <c r="Q222" s="143">
        <v>0</v>
      </c>
      <c r="R222" s="143">
        <f>Q222*H222</f>
        <v>0</v>
      </c>
      <c r="S222" s="143">
        <v>0</v>
      </c>
      <c r="T222" s="144">
        <f>S222*H222</f>
        <v>0</v>
      </c>
      <c r="AR222" s="145" t="s">
        <v>164</v>
      </c>
      <c r="AT222" s="145" t="s">
        <v>145</v>
      </c>
      <c r="AU222" s="145" t="s">
        <v>88</v>
      </c>
      <c r="AY222" s="16" t="s">
        <v>142</v>
      </c>
      <c r="BE222" s="146">
        <f>IF(N222="základní",J222,0)</f>
        <v>0</v>
      </c>
      <c r="BF222" s="146">
        <f>IF(N222="snížená",J222,0)</f>
        <v>0</v>
      </c>
      <c r="BG222" s="146">
        <f>IF(N222="zákl. přenesená",J222,0)</f>
        <v>0</v>
      </c>
      <c r="BH222" s="146">
        <f>IF(N222="sníž. přenesená",J222,0)</f>
        <v>0</v>
      </c>
      <c r="BI222" s="146">
        <f>IF(N222="nulová",J222,0)</f>
        <v>0</v>
      </c>
      <c r="BJ222" s="16" t="s">
        <v>86</v>
      </c>
      <c r="BK222" s="146">
        <f>ROUND(I222*H222,2)</f>
        <v>0</v>
      </c>
      <c r="BL222" s="16" t="s">
        <v>164</v>
      </c>
      <c r="BM222" s="145" t="s">
        <v>502</v>
      </c>
    </row>
    <row r="223" spans="2:65" s="1" customFormat="1" ht="331.5">
      <c r="B223" s="31"/>
      <c r="D223" s="147" t="s">
        <v>151</v>
      </c>
      <c r="F223" s="148" t="s">
        <v>380</v>
      </c>
      <c r="I223" s="149"/>
      <c r="L223" s="31"/>
      <c r="M223" s="150"/>
      <c r="T223" s="55"/>
      <c r="AT223" s="16" t="s">
        <v>151</v>
      </c>
      <c r="AU223" s="16" t="s">
        <v>88</v>
      </c>
    </row>
    <row r="224" spans="2:65" s="1" customFormat="1" ht="16.5" customHeight="1">
      <c r="B224" s="132"/>
      <c r="C224" s="133" t="s">
        <v>503</v>
      </c>
      <c r="D224" s="133" t="s">
        <v>145</v>
      </c>
      <c r="E224" s="134" t="s">
        <v>382</v>
      </c>
      <c r="F224" s="135" t="s">
        <v>383</v>
      </c>
      <c r="G224" s="136" t="s">
        <v>148</v>
      </c>
      <c r="H224" s="137">
        <v>1</v>
      </c>
      <c r="I224" s="138"/>
      <c r="J224" s="139">
        <f>ROUND(I224*H224,2)</f>
        <v>0</v>
      </c>
      <c r="K224" s="140"/>
      <c r="L224" s="31"/>
      <c r="M224" s="141" t="s">
        <v>1</v>
      </c>
      <c r="N224" s="142" t="s">
        <v>43</v>
      </c>
      <c r="P224" s="143">
        <f>O224*H224</f>
        <v>0</v>
      </c>
      <c r="Q224" s="143">
        <v>0</v>
      </c>
      <c r="R224" s="143">
        <f>Q224*H224</f>
        <v>0</v>
      </c>
      <c r="S224" s="143">
        <v>0</v>
      </c>
      <c r="T224" s="144">
        <f>S224*H224</f>
        <v>0</v>
      </c>
      <c r="AR224" s="145" t="s">
        <v>164</v>
      </c>
      <c r="AT224" s="145" t="s">
        <v>145</v>
      </c>
      <c r="AU224" s="145" t="s">
        <v>88</v>
      </c>
      <c r="AY224" s="16" t="s">
        <v>142</v>
      </c>
      <c r="BE224" s="146">
        <f>IF(N224="základní",J224,0)</f>
        <v>0</v>
      </c>
      <c r="BF224" s="146">
        <f>IF(N224="snížená",J224,0)</f>
        <v>0</v>
      </c>
      <c r="BG224" s="146">
        <f>IF(N224="zákl. přenesená",J224,0)</f>
        <v>0</v>
      </c>
      <c r="BH224" s="146">
        <f>IF(N224="sníž. přenesená",J224,0)</f>
        <v>0</v>
      </c>
      <c r="BI224" s="146">
        <f>IF(N224="nulová",J224,0)</f>
        <v>0</v>
      </c>
      <c r="BJ224" s="16" t="s">
        <v>86</v>
      </c>
      <c r="BK224" s="146">
        <f>ROUND(I224*H224,2)</f>
        <v>0</v>
      </c>
      <c r="BL224" s="16" t="s">
        <v>164</v>
      </c>
      <c r="BM224" s="145" t="s">
        <v>504</v>
      </c>
    </row>
    <row r="225" spans="2:65" s="1" customFormat="1" ht="351">
      <c r="B225" s="31"/>
      <c r="D225" s="147" t="s">
        <v>151</v>
      </c>
      <c r="F225" s="148" t="s">
        <v>385</v>
      </c>
      <c r="I225" s="149"/>
      <c r="L225" s="31"/>
      <c r="M225" s="150"/>
      <c r="T225" s="55"/>
      <c r="AT225" s="16" t="s">
        <v>151</v>
      </c>
      <c r="AU225" s="16" t="s">
        <v>88</v>
      </c>
    </row>
    <row r="226" spans="2:65" s="11" customFormat="1" ht="22.9" customHeight="1">
      <c r="B226" s="120"/>
      <c r="D226" s="121" t="s">
        <v>77</v>
      </c>
      <c r="E226" s="130" t="s">
        <v>386</v>
      </c>
      <c r="F226" s="130" t="s">
        <v>387</v>
      </c>
      <c r="I226" s="123"/>
      <c r="J226" s="131">
        <f>BK226</f>
        <v>0</v>
      </c>
      <c r="L226" s="120"/>
      <c r="M226" s="125"/>
      <c r="P226" s="126">
        <f>P227</f>
        <v>0</v>
      </c>
      <c r="R226" s="126">
        <f>R227</f>
        <v>0</v>
      </c>
      <c r="T226" s="127">
        <f>T227</f>
        <v>0</v>
      </c>
      <c r="AR226" s="121" t="s">
        <v>86</v>
      </c>
      <c r="AT226" s="128" t="s">
        <v>77</v>
      </c>
      <c r="AU226" s="128" t="s">
        <v>86</v>
      </c>
      <c r="AY226" s="121" t="s">
        <v>142</v>
      </c>
      <c r="BK226" s="129">
        <f>BK227</f>
        <v>0</v>
      </c>
    </row>
    <row r="227" spans="2:65" s="1" customFormat="1" ht="16.5" customHeight="1">
      <c r="B227" s="132"/>
      <c r="C227" s="133" t="s">
        <v>505</v>
      </c>
      <c r="D227" s="133" t="s">
        <v>145</v>
      </c>
      <c r="E227" s="134" t="s">
        <v>389</v>
      </c>
      <c r="F227" s="135" t="s">
        <v>390</v>
      </c>
      <c r="G227" s="136" t="s">
        <v>246</v>
      </c>
      <c r="H227" s="137">
        <v>40.892000000000003</v>
      </c>
      <c r="I227" s="138"/>
      <c r="J227" s="139">
        <f>ROUND(I227*H227,2)</f>
        <v>0</v>
      </c>
      <c r="K227" s="140"/>
      <c r="L227" s="31"/>
      <c r="M227" s="152" t="s">
        <v>1</v>
      </c>
      <c r="N227" s="153" t="s">
        <v>43</v>
      </c>
      <c r="O227" s="154"/>
      <c r="P227" s="155">
        <f>O227*H227</f>
        <v>0</v>
      </c>
      <c r="Q227" s="155">
        <v>0</v>
      </c>
      <c r="R227" s="155">
        <f>Q227*H227</f>
        <v>0</v>
      </c>
      <c r="S227" s="155">
        <v>0</v>
      </c>
      <c r="T227" s="156">
        <f>S227*H227</f>
        <v>0</v>
      </c>
      <c r="AR227" s="145" t="s">
        <v>164</v>
      </c>
      <c r="AT227" s="145" t="s">
        <v>145</v>
      </c>
      <c r="AU227" s="145" t="s">
        <v>88</v>
      </c>
      <c r="AY227" s="16" t="s">
        <v>142</v>
      </c>
      <c r="BE227" s="146">
        <f>IF(N227="základní",J227,0)</f>
        <v>0</v>
      </c>
      <c r="BF227" s="146">
        <f>IF(N227="snížená",J227,0)</f>
        <v>0</v>
      </c>
      <c r="BG227" s="146">
        <f>IF(N227="zákl. přenesená",J227,0)</f>
        <v>0</v>
      </c>
      <c r="BH227" s="146">
        <f>IF(N227="sníž. přenesená",J227,0)</f>
        <v>0</v>
      </c>
      <c r="BI227" s="146">
        <f>IF(N227="nulová",J227,0)</f>
        <v>0</v>
      </c>
      <c r="BJ227" s="16" t="s">
        <v>86</v>
      </c>
      <c r="BK227" s="146">
        <f>ROUND(I227*H227,2)</f>
        <v>0</v>
      </c>
      <c r="BL227" s="16" t="s">
        <v>164</v>
      </c>
      <c r="BM227" s="145" t="s">
        <v>506</v>
      </c>
    </row>
    <row r="228" spans="2:65" s="1" customFormat="1" ht="6.95" customHeight="1">
      <c r="B228" s="43"/>
      <c r="C228" s="44"/>
      <c r="D228" s="44"/>
      <c r="E228" s="44"/>
      <c r="F228" s="44"/>
      <c r="G228" s="44"/>
      <c r="H228" s="44"/>
      <c r="I228" s="44"/>
      <c r="J228" s="44"/>
      <c r="K228" s="44"/>
      <c r="L228" s="31"/>
    </row>
  </sheetData>
  <autoFilter ref="C122:K227" xr:uid="{00000000-0009-0000-0000-000004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87"/>
  <sheetViews>
    <sheetView showGridLines="0" workbookViewId="0">
      <selection activeCell="F13" sqref="F13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29" t="s">
        <v>5</v>
      </c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6" t="s">
        <v>100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88</v>
      </c>
    </row>
    <row r="4" spans="2:46" ht="24.95" customHeight="1">
      <c r="B4" s="19"/>
      <c r="D4" s="20" t="s">
        <v>113</v>
      </c>
      <c r="L4" s="19"/>
      <c r="M4" s="87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30" t="str">
        <f>'Rekapitulace stavby'!K6</f>
        <v>Sportoviště Zátišská-1.Etapa Rekonstrukce</v>
      </c>
      <c r="F7" s="231"/>
      <c r="G7" s="231"/>
      <c r="H7" s="231"/>
      <c r="L7" s="19"/>
    </row>
    <row r="8" spans="2:46" s="1" customFormat="1" ht="12" customHeight="1">
      <c r="B8" s="31"/>
      <c r="D8" s="26" t="s">
        <v>114</v>
      </c>
      <c r="L8" s="31"/>
    </row>
    <row r="9" spans="2:46" s="1" customFormat="1" ht="16.5" customHeight="1">
      <c r="B9" s="31"/>
      <c r="E9" s="191" t="s">
        <v>507</v>
      </c>
      <c r="F9" s="232"/>
      <c r="G9" s="232"/>
      <c r="H9" s="232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947</v>
      </c>
      <c r="I12" s="26" t="s">
        <v>21</v>
      </c>
      <c r="J12" s="51" t="str">
        <f>'Rekapitulace stavby'!AN8</f>
        <v>6. 5. 2025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23</v>
      </c>
      <c r="I14" s="26" t="s">
        <v>24</v>
      </c>
      <c r="J14" s="24" t="s">
        <v>25</v>
      </c>
      <c r="L14" s="31"/>
    </row>
    <row r="15" spans="2:46" s="1" customFormat="1" ht="18" customHeight="1">
      <c r="B15" s="31"/>
      <c r="E15" s="24" t="s">
        <v>26</v>
      </c>
      <c r="I15" s="26" t="s">
        <v>27</v>
      </c>
      <c r="J15" s="24" t="s">
        <v>1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28</v>
      </c>
      <c r="I17" s="26" t="s">
        <v>24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33" t="str">
        <f>'Rekapitulace stavby'!E14</f>
        <v>Vyplň údaj</v>
      </c>
      <c r="F18" s="213"/>
      <c r="G18" s="213"/>
      <c r="H18" s="213"/>
      <c r="I18" s="26" t="s">
        <v>27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30</v>
      </c>
      <c r="I20" s="26" t="s">
        <v>24</v>
      </c>
      <c r="J20" s="24" t="s">
        <v>31</v>
      </c>
      <c r="L20" s="31"/>
    </row>
    <row r="21" spans="2:12" s="1" customFormat="1" ht="18" customHeight="1">
      <c r="B21" s="31"/>
      <c r="E21" s="24" t="s">
        <v>32</v>
      </c>
      <c r="I21" s="26" t="s">
        <v>27</v>
      </c>
      <c r="J21" s="24" t="s">
        <v>1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34</v>
      </c>
      <c r="I23" s="26" t="s">
        <v>24</v>
      </c>
      <c r="J23" s="24" t="s">
        <v>1</v>
      </c>
      <c r="L23" s="31"/>
    </row>
    <row r="24" spans="2:12" s="1" customFormat="1" ht="18" customHeight="1">
      <c r="B24" s="31"/>
      <c r="E24" s="24" t="s">
        <v>35</v>
      </c>
      <c r="I24" s="26" t="s">
        <v>27</v>
      </c>
      <c r="J24" s="24" t="s">
        <v>1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36</v>
      </c>
      <c r="L26" s="31"/>
    </row>
    <row r="27" spans="2:12" s="7" customFormat="1" ht="143.25" customHeight="1">
      <c r="B27" s="88"/>
      <c r="E27" s="218" t="s">
        <v>116</v>
      </c>
      <c r="F27" s="218"/>
      <c r="G27" s="218"/>
      <c r="H27" s="218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38</v>
      </c>
      <c r="J30" s="65">
        <f>ROUND(J122,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40</v>
      </c>
      <c r="I32" s="34" t="s">
        <v>39</v>
      </c>
      <c r="J32" s="34" t="s">
        <v>41</v>
      </c>
      <c r="L32" s="31"/>
    </row>
    <row r="33" spans="2:12" s="1" customFormat="1" ht="14.45" customHeight="1">
      <c r="B33" s="31"/>
      <c r="D33" s="54" t="s">
        <v>42</v>
      </c>
      <c r="E33" s="26" t="s">
        <v>43</v>
      </c>
      <c r="F33" s="90">
        <f>ROUND((SUM(BE122:BE186)),  2)</f>
        <v>0</v>
      </c>
      <c r="I33" s="91">
        <v>0.21</v>
      </c>
      <c r="J33" s="90">
        <f>ROUND(((SUM(BE122:BE186))*I33),  2)</f>
        <v>0</v>
      </c>
      <c r="L33" s="31"/>
    </row>
    <row r="34" spans="2:12" s="1" customFormat="1" ht="14.45" customHeight="1">
      <c r="B34" s="31"/>
      <c r="E34" s="26" t="s">
        <v>44</v>
      </c>
      <c r="F34" s="90">
        <f>ROUND((SUM(BF122:BF186)),  2)</f>
        <v>0</v>
      </c>
      <c r="I34" s="91">
        <v>0.12</v>
      </c>
      <c r="J34" s="90">
        <f>ROUND(((SUM(BF122:BF186))*I34),  2)</f>
        <v>0</v>
      </c>
      <c r="L34" s="31"/>
    </row>
    <row r="35" spans="2:12" s="1" customFormat="1" ht="14.45" hidden="1" customHeight="1">
      <c r="B35" s="31"/>
      <c r="E35" s="26" t="s">
        <v>45</v>
      </c>
      <c r="F35" s="90">
        <f>ROUND((SUM(BG122:BG186)),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46</v>
      </c>
      <c r="F36" s="90">
        <f>ROUND((SUM(BH122:BH186)),  2)</f>
        <v>0</v>
      </c>
      <c r="I36" s="91">
        <v>0.12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47</v>
      </c>
      <c r="F37" s="90">
        <f>ROUND((SUM(BI122:BI186)),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48</v>
      </c>
      <c r="E39" s="56"/>
      <c r="F39" s="56"/>
      <c r="G39" s="94" t="s">
        <v>49</v>
      </c>
      <c r="H39" s="95" t="s">
        <v>50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51</v>
      </c>
      <c r="E50" s="41"/>
      <c r="F50" s="41"/>
      <c r="G50" s="40" t="s">
        <v>52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53</v>
      </c>
      <c r="E61" s="33"/>
      <c r="F61" s="98" t="s">
        <v>54</v>
      </c>
      <c r="G61" s="42" t="s">
        <v>53</v>
      </c>
      <c r="H61" s="33"/>
      <c r="I61" s="33"/>
      <c r="J61" s="99" t="s">
        <v>54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55</v>
      </c>
      <c r="E65" s="41"/>
      <c r="F65" s="41"/>
      <c r="G65" s="40" t="s">
        <v>56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53</v>
      </c>
      <c r="E76" s="33"/>
      <c r="F76" s="98" t="s">
        <v>54</v>
      </c>
      <c r="G76" s="42" t="s">
        <v>53</v>
      </c>
      <c r="H76" s="33"/>
      <c r="I76" s="33"/>
      <c r="J76" s="99" t="s">
        <v>54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117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30" t="str">
        <f>E7</f>
        <v>Sportoviště Zátišská-1.Etapa Rekonstrukce</v>
      </c>
      <c r="F85" s="231"/>
      <c r="G85" s="231"/>
      <c r="H85" s="231"/>
      <c r="L85" s="31"/>
    </row>
    <row r="86" spans="2:47" s="1" customFormat="1" ht="12" customHeight="1">
      <c r="B86" s="31"/>
      <c r="C86" s="26" t="s">
        <v>114</v>
      </c>
      <c r="L86" s="31"/>
    </row>
    <row r="87" spans="2:47" s="1" customFormat="1" ht="16.5" customHeight="1">
      <c r="B87" s="31"/>
      <c r="E87" s="191" t="str">
        <f>E9</f>
        <v>SO 03 - Oplocení multifunkčního hřiště</v>
      </c>
      <c r="F87" s="232"/>
      <c r="G87" s="232"/>
      <c r="H87" s="232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>Parc. č. 4045/2 a 4054/15 v k.ú. Modřany, Praha 12</v>
      </c>
      <c r="I89" s="26" t="s">
        <v>21</v>
      </c>
      <c r="J89" s="51" t="str">
        <f>IF(J12="","",J12)</f>
        <v>6. 5. 2025</v>
      </c>
      <c r="L89" s="31"/>
    </row>
    <row r="90" spans="2:47" s="1" customFormat="1" ht="6.95" customHeight="1">
      <c r="B90" s="31"/>
      <c r="L90" s="31"/>
    </row>
    <row r="91" spans="2:47" s="1" customFormat="1" ht="40.15" customHeight="1">
      <c r="B91" s="31"/>
      <c r="C91" s="26" t="s">
        <v>23</v>
      </c>
      <c r="F91" s="24" t="str">
        <f>E15</f>
        <v>MČ Praha 12, Generála Šišky 2375/6,Praha 4,Modřany</v>
      </c>
      <c r="I91" s="26" t="s">
        <v>30</v>
      </c>
      <c r="J91" s="29" t="str">
        <f>E21</f>
        <v>Ing.arch. Jan Mudra,Holoubkov 81,338 01 Holoubkov</v>
      </c>
      <c r="L91" s="31"/>
    </row>
    <row r="92" spans="2:47" s="1" customFormat="1" ht="15.2" customHeight="1">
      <c r="B92" s="31"/>
      <c r="C92" s="26" t="s">
        <v>28</v>
      </c>
      <c r="F92" s="24" t="str">
        <f>IF(E18="","",E18)</f>
        <v>Vyplň údaj</v>
      </c>
      <c r="I92" s="26" t="s">
        <v>34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118</v>
      </c>
      <c r="D94" s="92"/>
      <c r="E94" s="92"/>
      <c r="F94" s="92"/>
      <c r="G94" s="92"/>
      <c r="H94" s="92"/>
      <c r="I94" s="92"/>
      <c r="J94" s="101" t="s">
        <v>119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120</v>
      </c>
      <c r="J96" s="65">
        <f>J122</f>
        <v>0</v>
      </c>
      <c r="L96" s="31"/>
      <c r="AU96" s="16" t="s">
        <v>121</v>
      </c>
    </row>
    <row r="97" spans="2:12" s="8" customFormat="1" ht="24.95" customHeight="1">
      <c r="B97" s="103"/>
      <c r="D97" s="104" t="s">
        <v>194</v>
      </c>
      <c r="E97" s="105"/>
      <c r="F97" s="105"/>
      <c r="G97" s="105"/>
      <c r="H97" s="105"/>
      <c r="I97" s="105"/>
      <c r="J97" s="106">
        <f>J123</f>
        <v>0</v>
      </c>
      <c r="L97" s="103"/>
    </row>
    <row r="98" spans="2:12" s="9" customFormat="1" ht="19.899999999999999" customHeight="1">
      <c r="B98" s="107"/>
      <c r="D98" s="108" t="s">
        <v>195</v>
      </c>
      <c r="E98" s="109"/>
      <c r="F98" s="109"/>
      <c r="G98" s="109"/>
      <c r="H98" s="109"/>
      <c r="I98" s="109"/>
      <c r="J98" s="110">
        <f>J124</f>
        <v>0</v>
      </c>
      <c r="L98" s="107"/>
    </row>
    <row r="99" spans="2:12" s="9" customFormat="1" ht="19.899999999999999" customHeight="1">
      <c r="B99" s="107"/>
      <c r="D99" s="108" t="s">
        <v>393</v>
      </c>
      <c r="E99" s="109"/>
      <c r="F99" s="109"/>
      <c r="G99" s="109"/>
      <c r="H99" s="109"/>
      <c r="I99" s="109"/>
      <c r="J99" s="110">
        <f>J143</f>
        <v>0</v>
      </c>
      <c r="L99" s="107"/>
    </row>
    <row r="100" spans="2:12" s="9" customFormat="1" ht="19.899999999999999" customHeight="1">
      <c r="B100" s="107"/>
      <c r="D100" s="108" t="s">
        <v>508</v>
      </c>
      <c r="E100" s="109"/>
      <c r="F100" s="109"/>
      <c r="G100" s="109"/>
      <c r="H100" s="109"/>
      <c r="I100" s="109"/>
      <c r="J100" s="110">
        <f>J151</f>
        <v>0</v>
      </c>
      <c r="L100" s="107"/>
    </row>
    <row r="101" spans="2:12" s="9" customFormat="1" ht="19.899999999999999" customHeight="1">
      <c r="B101" s="107"/>
      <c r="D101" s="108" t="s">
        <v>196</v>
      </c>
      <c r="E101" s="109"/>
      <c r="F101" s="109"/>
      <c r="G101" s="109"/>
      <c r="H101" s="109"/>
      <c r="I101" s="109"/>
      <c r="J101" s="110">
        <f>J183</f>
        <v>0</v>
      </c>
      <c r="L101" s="107"/>
    </row>
    <row r="102" spans="2:12" s="9" customFormat="1" ht="19.899999999999999" customHeight="1">
      <c r="B102" s="107"/>
      <c r="D102" s="108" t="s">
        <v>273</v>
      </c>
      <c r="E102" s="109"/>
      <c r="F102" s="109"/>
      <c r="G102" s="109"/>
      <c r="H102" s="109"/>
      <c r="I102" s="109"/>
      <c r="J102" s="110">
        <f>J185</f>
        <v>0</v>
      </c>
      <c r="L102" s="107"/>
    </row>
    <row r="103" spans="2:12" s="1" customFormat="1" ht="21.75" customHeight="1">
      <c r="B103" s="31"/>
      <c r="L103" s="31"/>
    </row>
    <row r="104" spans="2:12" s="1" customFormat="1" ht="6.95" customHeight="1"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31"/>
    </row>
    <row r="108" spans="2:12" s="1" customFormat="1" ht="6.95" customHeight="1">
      <c r="B108" s="45"/>
      <c r="C108" s="46"/>
      <c r="D108" s="46"/>
      <c r="E108" s="46"/>
      <c r="F108" s="46"/>
      <c r="G108" s="46"/>
      <c r="H108" s="46"/>
      <c r="I108" s="46"/>
      <c r="J108" s="46"/>
      <c r="K108" s="46"/>
      <c r="L108" s="31"/>
    </row>
    <row r="109" spans="2:12" s="1" customFormat="1" ht="24.95" customHeight="1">
      <c r="B109" s="31"/>
      <c r="C109" s="20" t="s">
        <v>127</v>
      </c>
      <c r="L109" s="31"/>
    </row>
    <row r="110" spans="2:12" s="1" customFormat="1" ht="6.95" customHeight="1">
      <c r="B110" s="31"/>
      <c r="L110" s="31"/>
    </row>
    <row r="111" spans="2:12" s="1" customFormat="1" ht="12" customHeight="1">
      <c r="B111" s="31"/>
      <c r="C111" s="26" t="s">
        <v>16</v>
      </c>
      <c r="L111" s="31"/>
    </row>
    <row r="112" spans="2:12" s="1" customFormat="1" ht="16.5" customHeight="1">
      <c r="B112" s="31"/>
      <c r="E112" s="230" t="str">
        <f>E7</f>
        <v>Sportoviště Zátišská-1.Etapa Rekonstrukce</v>
      </c>
      <c r="F112" s="231"/>
      <c r="G112" s="231"/>
      <c r="H112" s="231"/>
      <c r="L112" s="31"/>
    </row>
    <row r="113" spans="2:65" s="1" customFormat="1" ht="12" customHeight="1">
      <c r="B113" s="31"/>
      <c r="C113" s="26" t="s">
        <v>114</v>
      </c>
      <c r="L113" s="31"/>
    </row>
    <row r="114" spans="2:65" s="1" customFormat="1" ht="16.5" customHeight="1">
      <c r="B114" s="31"/>
      <c r="E114" s="191" t="str">
        <f>E9</f>
        <v>SO 03 - Oplocení multifunkčního hřiště</v>
      </c>
      <c r="F114" s="232"/>
      <c r="G114" s="232"/>
      <c r="H114" s="232"/>
      <c r="L114" s="31"/>
    </row>
    <row r="115" spans="2:65" s="1" customFormat="1" ht="6.95" customHeight="1">
      <c r="B115" s="31"/>
      <c r="L115" s="31"/>
    </row>
    <row r="116" spans="2:65" s="1" customFormat="1" ht="12" customHeight="1">
      <c r="B116" s="31"/>
      <c r="C116" s="26" t="s">
        <v>20</v>
      </c>
      <c r="F116" s="24" t="str">
        <f>F12</f>
        <v>Parc. č. 4045/2 a 4054/15 v k.ú. Modřany, Praha 12</v>
      </c>
      <c r="I116" s="26" t="s">
        <v>21</v>
      </c>
      <c r="J116" s="51" t="str">
        <f>IF(J12="","",J12)</f>
        <v>6. 5. 2025</v>
      </c>
      <c r="L116" s="31"/>
    </row>
    <row r="117" spans="2:65" s="1" customFormat="1" ht="6.95" customHeight="1">
      <c r="B117" s="31"/>
      <c r="L117" s="31"/>
    </row>
    <row r="118" spans="2:65" s="1" customFormat="1" ht="40.15" customHeight="1">
      <c r="B118" s="31"/>
      <c r="C118" s="26" t="s">
        <v>23</v>
      </c>
      <c r="F118" s="24" t="str">
        <f>E15</f>
        <v>MČ Praha 12, Generála Šišky 2375/6,Praha 4,Modřany</v>
      </c>
      <c r="I118" s="26" t="s">
        <v>30</v>
      </c>
      <c r="J118" s="29" t="str">
        <f>E21</f>
        <v>Ing.arch. Jan Mudra,Holoubkov 81,338 01 Holoubkov</v>
      </c>
      <c r="L118" s="31"/>
    </row>
    <row r="119" spans="2:65" s="1" customFormat="1" ht="15.2" customHeight="1">
      <c r="B119" s="31"/>
      <c r="C119" s="26" t="s">
        <v>28</v>
      </c>
      <c r="F119" s="24" t="str">
        <f>IF(E18="","",E18)</f>
        <v>Vyplň údaj</v>
      </c>
      <c r="I119" s="26" t="s">
        <v>34</v>
      </c>
      <c r="J119" s="29" t="str">
        <f>E24</f>
        <v xml:space="preserve"> </v>
      </c>
      <c r="L119" s="31"/>
    </row>
    <row r="120" spans="2:65" s="1" customFormat="1" ht="10.35" customHeight="1">
      <c r="B120" s="31"/>
      <c r="L120" s="31"/>
    </row>
    <row r="121" spans="2:65" s="10" customFormat="1" ht="29.25" customHeight="1">
      <c r="B121" s="111"/>
      <c r="C121" s="112" t="s">
        <v>128</v>
      </c>
      <c r="D121" s="113" t="s">
        <v>63</v>
      </c>
      <c r="E121" s="113" t="s">
        <v>59</v>
      </c>
      <c r="F121" s="113" t="s">
        <v>60</v>
      </c>
      <c r="G121" s="113" t="s">
        <v>129</v>
      </c>
      <c r="H121" s="113" t="s">
        <v>130</v>
      </c>
      <c r="I121" s="113" t="s">
        <v>131</v>
      </c>
      <c r="J121" s="114" t="s">
        <v>119</v>
      </c>
      <c r="K121" s="115" t="s">
        <v>132</v>
      </c>
      <c r="L121" s="111"/>
      <c r="M121" s="58" t="s">
        <v>1</v>
      </c>
      <c r="N121" s="59" t="s">
        <v>42</v>
      </c>
      <c r="O121" s="59" t="s">
        <v>133</v>
      </c>
      <c r="P121" s="59" t="s">
        <v>134</v>
      </c>
      <c r="Q121" s="59" t="s">
        <v>135</v>
      </c>
      <c r="R121" s="59" t="s">
        <v>136</v>
      </c>
      <c r="S121" s="59" t="s">
        <v>137</v>
      </c>
      <c r="T121" s="60" t="s">
        <v>138</v>
      </c>
    </row>
    <row r="122" spans="2:65" s="1" customFormat="1" ht="22.9" customHeight="1">
      <c r="B122" s="31"/>
      <c r="C122" s="63" t="s">
        <v>139</v>
      </c>
      <c r="J122" s="116">
        <f>BK122</f>
        <v>0</v>
      </c>
      <c r="L122" s="31"/>
      <c r="M122" s="61"/>
      <c r="N122" s="52"/>
      <c r="O122" s="52"/>
      <c r="P122" s="117">
        <f>P123</f>
        <v>0</v>
      </c>
      <c r="Q122" s="52"/>
      <c r="R122" s="117">
        <f>R123</f>
        <v>18.405364130000002</v>
      </c>
      <c r="S122" s="52"/>
      <c r="T122" s="118">
        <f>T123</f>
        <v>0</v>
      </c>
      <c r="AT122" s="16" t="s">
        <v>77</v>
      </c>
      <c r="AU122" s="16" t="s">
        <v>121</v>
      </c>
      <c r="BK122" s="119">
        <f>BK123</f>
        <v>0</v>
      </c>
    </row>
    <row r="123" spans="2:65" s="11" customFormat="1" ht="25.9" customHeight="1">
      <c r="B123" s="120"/>
      <c r="D123" s="121" t="s">
        <v>77</v>
      </c>
      <c r="E123" s="122" t="s">
        <v>198</v>
      </c>
      <c r="F123" s="122" t="s">
        <v>199</v>
      </c>
      <c r="I123" s="123"/>
      <c r="J123" s="124">
        <f>BK123</f>
        <v>0</v>
      </c>
      <c r="L123" s="120"/>
      <c r="M123" s="125"/>
      <c r="P123" s="126">
        <f>P124+P143+P151+P183+P185</f>
        <v>0</v>
      </c>
      <c r="R123" s="126">
        <f>R124+R143+R151+R183+R185</f>
        <v>18.405364130000002</v>
      </c>
      <c r="T123" s="127">
        <f>T124+T143+T151+T183+T185</f>
        <v>0</v>
      </c>
      <c r="AR123" s="121" t="s">
        <v>86</v>
      </c>
      <c r="AT123" s="128" t="s">
        <v>77</v>
      </c>
      <c r="AU123" s="128" t="s">
        <v>78</v>
      </c>
      <c r="AY123" s="121" t="s">
        <v>142</v>
      </c>
      <c r="BK123" s="129">
        <f>BK124+BK143+BK151+BK183+BK185</f>
        <v>0</v>
      </c>
    </row>
    <row r="124" spans="2:65" s="11" customFormat="1" ht="22.9" customHeight="1">
      <c r="B124" s="120"/>
      <c r="D124" s="121" t="s">
        <v>77</v>
      </c>
      <c r="E124" s="130" t="s">
        <v>86</v>
      </c>
      <c r="F124" s="130" t="s">
        <v>200</v>
      </c>
      <c r="I124" s="123"/>
      <c r="J124" s="131">
        <f>BK124</f>
        <v>0</v>
      </c>
      <c r="L124" s="120"/>
      <c r="M124" s="125"/>
      <c r="P124" s="126">
        <f>SUM(P125:P142)</f>
        <v>0</v>
      </c>
      <c r="R124" s="126">
        <f>SUM(R125:R142)</f>
        <v>0</v>
      </c>
      <c r="T124" s="127">
        <f>SUM(T125:T142)</f>
        <v>0</v>
      </c>
      <c r="AR124" s="121" t="s">
        <v>86</v>
      </c>
      <c r="AT124" s="128" t="s">
        <v>77</v>
      </c>
      <c r="AU124" s="128" t="s">
        <v>86</v>
      </c>
      <c r="AY124" s="121" t="s">
        <v>142</v>
      </c>
      <c r="BK124" s="129">
        <f>SUM(BK125:BK142)</f>
        <v>0</v>
      </c>
    </row>
    <row r="125" spans="2:65" s="1" customFormat="1" ht="33" customHeight="1">
      <c r="B125" s="132"/>
      <c r="C125" s="133" t="s">
        <v>86</v>
      </c>
      <c r="D125" s="133" t="s">
        <v>145</v>
      </c>
      <c r="E125" s="134" t="s">
        <v>509</v>
      </c>
      <c r="F125" s="135" t="s">
        <v>510</v>
      </c>
      <c r="G125" s="136" t="s">
        <v>212</v>
      </c>
      <c r="H125" s="137">
        <v>2.0910000000000002</v>
      </c>
      <c r="I125" s="138"/>
      <c r="J125" s="139">
        <f>ROUND(I125*H125,2)</f>
        <v>0</v>
      </c>
      <c r="K125" s="140"/>
      <c r="L125" s="31"/>
      <c r="M125" s="141" t="s">
        <v>1</v>
      </c>
      <c r="N125" s="142" t="s">
        <v>43</v>
      </c>
      <c r="P125" s="143">
        <f>O125*H125</f>
        <v>0</v>
      </c>
      <c r="Q125" s="143">
        <v>0</v>
      </c>
      <c r="R125" s="143">
        <f>Q125*H125</f>
        <v>0</v>
      </c>
      <c r="S125" s="143">
        <v>0</v>
      </c>
      <c r="T125" s="144">
        <f>S125*H125</f>
        <v>0</v>
      </c>
      <c r="AR125" s="145" t="s">
        <v>164</v>
      </c>
      <c r="AT125" s="145" t="s">
        <v>145</v>
      </c>
      <c r="AU125" s="145" t="s">
        <v>88</v>
      </c>
      <c r="AY125" s="16" t="s">
        <v>142</v>
      </c>
      <c r="BE125" s="146">
        <f>IF(N125="základní",J125,0)</f>
        <v>0</v>
      </c>
      <c r="BF125" s="146">
        <f>IF(N125="snížená",J125,0)</f>
        <v>0</v>
      </c>
      <c r="BG125" s="146">
        <f>IF(N125="zákl. přenesená",J125,0)</f>
        <v>0</v>
      </c>
      <c r="BH125" s="146">
        <f>IF(N125="sníž. přenesená",J125,0)</f>
        <v>0</v>
      </c>
      <c r="BI125" s="146">
        <f>IF(N125="nulová",J125,0)</f>
        <v>0</v>
      </c>
      <c r="BJ125" s="16" t="s">
        <v>86</v>
      </c>
      <c r="BK125" s="146">
        <f>ROUND(I125*H125,2)</f>
        <v>0</v>
      </c>
      <c r="BL125" s="16" t="s">
        <v>164</v>
      </c>
      <c r="BM125" s="145" t="s">
        <v>511</v>
      </c>
    </row>
    <row r="126" spans="2:65" s="13" customFormat="1" ht="11.25">
      <c r="B126" s="163"/>
      <c r="D126" s="147" t="s">
        <v>214</v>
      </c>
      <c r="E126" s="164" t="s">
        <v>1</v>
      </c>
      <c r="F126" s="165" t="s">
        <v>512</v>
      </c>
      <c r="H126" s="166">
        <v>2.0910000000000002</v>
      </c>
      <c r="I126" s="167"/>
      <c r="L126" s="163"/>
      <c r="M126" s="168"/>
      <c r="T126" s="169"/>
      <c r="AT126" s="164" t="s">
        <v>214</v>
      </c>
      <c r="AU126" s="164" t="s">
        <v>88</v>
      </c>
      <c r="AV126" s="13" t="s">
        <v>88</v>
      </c>
      <c r="AW126" s="13" t="s">
        <v>33</v>
      </c>
      <c r="AX126" s="13" t="s">
        <v>78</v>
      </c>
      <c r="AY126" s="164" t="s">
        <v>142</v>
      </c>
    </row>
    <row r="127" spans="2:65" s="14" customFormat="1" ht="11.25">
      <c r="B127" s="170"/>
      <c r="D127" s="147" t="s">
        <v>214</v>
      </c>
      <c r="E127" s="171" t="s">
        <v>1</v>
      </c>
      <c r="F127" s="172" t="s">
        <v>217</v>
      </c>
      <c r="H127" s="173">
        <v>2.0910000000000002</v>
      </c>
      <c r="I127" s="174"/>
      <c r="L127" s="170"/>
      <c r="M127" s="175"/>
      <c r="T127" s="176"/>
      <c r="AT127" s="171" t="s">
        <v>214</v>
      </c>
      <c r="AU127" s="171" t="s">
        <v>88</v>
      </c>
      <c r="AV127" s="14" t="s">
        <v>164</v>
      </c>
      <c r="AW127" s="14" t="s">
        <v>33</v>
      </c>
      <c r="AX127" s="14" t="s">
        <v>86</v>
      </c>
      <c r="AY127" s="171" t="s">
        <v>142</v>
      </c>
    </row>
    <row r="128" spans="2:65" s="1" customFormat="1" ht="33" customHeight="1">
      <c r="B128" s="132"/>
      <c r="C128" s="133" t="s">
        <v>88</v>
      </c>
      <c r="D128" s="133" t="s">
        <v>145</v>
      </c>
      <c r="E128" s="134" t="s">
        <v>513</v>
      </c>
      <c r="F128" s="135" t="s">
        <v>514</v>
      </c>
      <c r="G128" s="136" t="s">
        <v>212</v>
      </c>
      <c r="H128" s="137">
        <v>2.0910000000000002</v>
      </c>
      <c r="I128" s="138"/>
      <c r="J128" s="139">
        <f>ROUND(I128*H128,2)</f>
        <v>0</v>
      </c>
      <c r="K128" s="140"/>
      <c r="L128" s="31"/>
      <c r="M128" s="141" t="s">
        <v>1</v>
      </c>
      <c r="N128" s="142" t="s">
        <v>43</v>
      </c>
      <c r="P128" s="143">
        <f>O128*H128</f>
        <v>0</v>
      </c>
      <c r="Q128" s="143">
        <v>0</v>
      </c>
      <c r="R128" s="143">
        <f>Q128*H128</f>
        <v>0</v>
      </c>
      <c r="S128" s="143">
        <v>0</v>
      </c>
      <c r="T128" s="144">
        <f>S128*H128</f>
        <v>0</v>
      </c>
      <c r="AR128" s="145" t="s">
        <v>164</v>
      </c>
      <c r="AT128" s="145" t="s">
        <v>145</v>
      </c>
      <c r="AU128" s="145" t="s">
        <v>88</v>
      </c>
      <c r="AY128" s="16" t="s">
        <v>142</v>
      </c>
      <c r="BE128" s="146">
        <f>IF(N128="základní",J128,0)</f>
        <v>0</v>
      </c>
      <c r="BF128" s="146">
        <f>IF(N128="snížená",J128,0)</f>
        <v>0</v>
      </c>
      <c r="BG128" s="146">
        <f>IF(N128="zákl. přenesená",J128,0)</f>
        <v>0</v>
      </c>
      <c r="BH128" s="146">
        <f>IF(N128="sníž. přenesená",J128,0)</f>
        <v>0</v>
      </c>
      <c r="BI128" s="146">
        <f>IF(N128="nulová",J128,0)</f>
        <v>0</v>
      </c>
      <c r="BJ128" s="16" t="s">
        <v>86</v>
      </c>
      <c r="BK128" s="146">
        <f>ROUND(I128*H128,2)</f>
        <v>0</v>
      </c>
      <c r="BL128" s="16" t="s">
        <v>164</v>
      </c>
      <c r="BM128" s="145" t="s">
        <v>515</v>
      </c>
    </row>
    <row r="129" spans="2:65" s="13" customFormat="1" ht="11.25">
      <c r="B129" s="163"/>
      <c r="D129" s="147" t="s">
        <v>214</v>
      </c>
      <c r="E129" s="164" t="s">
        <v>1</v>
      </c>
      <c r="F129" s="165" t="s">
        <v>512</v>
      </c>
      <c r="H129" s="166">
        <v>2.0910000000000002</v>
      </c>
      <c r="I129" s="167"/>
      <c r="L129" s="163"/>
      <c r="M129" s="168"/>
      <c r="T129" s="169"/>
      <c r="AT129" s="164" t="s">
        <v>214</v>
      </c>
      <c r="AU129" s="164" t="s">
        <v>88</v>
      </c>
      <c r="AV129" s="13" t="s">
        <v>88</v>
      </c>
      <c r="AW129" s="13" t="s">
        <v>33</v>
      </c>
      <c r="AX129" s="13" t="s">
        <v>78</v>
      </c>
      <c r="AY129" s="164" t="s">
        <v>142</v>
      </c>
    </row>
    <row r="130" spans="2:65" s="14" customFormat="1" ht="11.25">
      <c r="B130" s="170"/>
      <c r="D130" s="147" t="s">
        <v>214</v>
      </c>
      <c r="E130" s="171" t="s">
        <v>1</v>
      </c>
      <c r="F130" s="172" t="s">
        <v>217</v>
      </c>
      <c r="H130" s="173">
        <v>2.0910000000000002</v>
      </c>
      <c r="I130" s="174"/>
      <c r="L130" s="170"/>
      <c r="M130" s="175"/>
      <c r="T130" s="176"/>
      <c r="AT130" s="171" t="s">
        <v>214</v>
      </c>
      <c r="AU130" s="171" t="s">
        <v>88</v>
      </c>
      <c r="AV130" s="14" t="s">
        <v>164</v>
      </c>
      <c r="AW130" s="14" t="s">
        <v>33</v>
      </c>
      <c r="AX130" s="14" t="s">
        <v>86</v>
      </c>
      <c r="AY130" s="171" t="s">
        <v>142</v>
      </c>
    </row>
    <row r="131" spans="2:65" s="1" customFormat="1" ht="24.2" customHeight="1">
      <c r="B131" s="132"/>
      <c r="C131" s="133" t="s">
        <v>157</v>
      </c>
      <c r="D131" s="133" t="s">
        <v>145</v>
      </c>
      <c r="E131" s="134" t="s">
        <v>281</v>
      </c>
      <c r="F131" s="135" t="s">
        <v>282</v>
      </c>
      <c r="G131" s="136" t="s">
        <v>212</v>
      </c>
      <c r="H131" s="137">
        <v>4.1820000000000004</v>
      </c>
      <c r="I131" s="138"/>
      <c r="J131" s="139">
        <f>ROUND(I131*H131,2)</f>
        <v>0</v>
      </c>
      <c r="K131" s="140"/>
      <c r="L131" s="31"/>
      <c r="M131" s="141" t="s">
        <v>1</v>
      </c>
      <c r="N131" s="142" t="s">
        <v>43</v>
      </c>
      <c r="P131" s="143">
        <f>O131*H131</f>
        <v>0</v>
      </c>
      <c r="Q131" s="143">
        <v>0</v>
      </c>
      <c r="R131" s="143">
        <f>Q131*H131</f>
        <v>0</v>
      </c>
      <c r="S131" s="143">
        <v>0</v>
      </c>
      <c r="T131" s="144">
        <f>S131*H131</f>
        <v>0</v>
      </c>
      <c r="AR131" s="145" t="s">
        <v>164</v>
      </c>
      <c r="AT131" s="145" t="s">
        <v>145</v>
      </c>
      <c r="AU131" s="145" t="s">
        <v>88</v>
      </c>
      <c r="AY131" s="16" t="s">
        <v>142</v>
      </c>
      <c r="BE131" s="146">
        <f>IF(N131="základní",J131,0)</f>
        <v>0</v>
      </c>
      <c r="BF131" s="146">
        <f>IF(N131="snížená",J131,0)</f>
        <v>0</v>
      </c>
      <c r="BG131" s="146">
        <f>IF(N131="zákl. přenesená",J131,0)</f>
        <v>0</v>
      </c>
      <c r="BH131" s="146">
        <f>IF(N131="sníž. přenesená",J131,0)</f>
        <v>0</v>
      </c>
      <c r="BI131" s="146">
        <f>IF(N131="nulová",J131,0)</f>
        <v>0</v>
      </c>
      <c r="BJ131" s="16" t="s">
        <v>86</v>
      </c>
      <c r="BK131" s="146">
        <f>ROUND(I131*H131,2)</f>
        <v>0</v>
      </c>
      <c r="BL131" s="16" t="s">
        <v>164</v>
      </c>
      <c r="BM131" s="145" t="s">
        <v>516</v>
      </c>
    </row>
    <row r="132" spans="2:65" s="13" customFormat="1" ht="11.25">
      <c r="B132" s="163"/>
      <c r="D132" s="147" t="s">
        <v>214</v>
      </c>
      <c r="E132" s="164" t="s">
        <v>1</v>
      </c>
      <c r="F132" s="165" t="s">
        <v>517</v>
      </c>
      <c r="H132" s="166">
        <v>4.1820000000000004</v>
      </c>
      <c r="I132" s="167"/>
      <c r="L132" s="163"/>
      <c r="M132" s="168"/>
      <c r="T132" s="169"/>
      <c r="AT132" s="164" t="s">
        <v>214</v>
      </c>
      <c r="AU132" s="164" t="s">
        <v>88</v>
      </c>
      <c r="AV132" s="13" t="s">
        <v>88</v>
      </c>
      <c r="AW132" s="13" t="s">
        <v>33</v>
      </c>
      <c r="AX132" s="13" t="s">
        <v>78</v>
      </c>
      <c r="AY132" s="164" t="s">
        <v>142</v>
      </c>
    </row>
    <row r="133" spans="2:65" s="14" customFormat="1" ht="11.25">
      <c r="B133" s="170"/>
      <c r="D133" s="147" t="s">
        <v>214</v>
      </c>
      <c r="E133" s="171" t="s">
        <v>1</v>
      </c>
      <c r="F133" s="172" t="s">
        <v>217</v>
      </c>
      <c r="H133" s="173">
        <v>4.1820000000000004</v>
      </c>
      <c r="I133" s="174"/>
      <c r="L133" s="170"/>
      <c r="M133" s="175"/>
      <c r="T133" s="176"/>
      <c r="AT133" s="171" t="s">
        <v>214</v>
      </c>
      <c r="AU133" s="171" t="s">
        <v>88</v>
      </c>
      <c r="AV133" s="14" t="s">
        <v>164</v>
      </c>
      <c r="AW133" s="14" t="s">
        <v>33</v>
      </c>
      <c r="AX133" s="14" t="s">
        <v>86</v>
      </c>
      <c r="AY133" s="171" t="s">
        <v>142</v>
      </c>
    </row>
    <row r="134" spans="2:65" s="1" customFormat="1" ht="37.9" customHeight="1">
      <c r="B134" s="132"/>
      <c r="C134" s="133" t="s">
        <v>164</v>
      </c>
      <c r="D134" s="133" t="s">
        <v>145</v>
      </c>
      <c r="E134" s="134" t="s">
        <v>285</v>
      </c>
      <c r="F134" s="135" t="s">
        <v>286</v>
      </c>
      <c r="G134" s="136" t="s">
        <v>212</v>
      </c>
      <c r="H134" s="137">
        <v>4.1820000000000004</v>
      </c>
      <c r="I134" s="138"/>
      <c r="J134" s="139">
        <f>ROUND(I134*H134,2)</f>
        <v>0</v>
      </c>
      <c r="K134" s="140"/>
      <c r="L134" s="31"/>
      <c r="M134" s="141" t="s">
        <v>1</v>
      </c>
      <c r="N134" s="142" t="s">
        <v>43</v>
      </c>
      <c r="P134" s="143">
        <f>O134*H134</f>
        <v>0</v>
      </c>
      <c r="Q134" s="143">
        <v>0</v>
      </c>
      <c r="R134" s="143">
        <f>Q134*H134</f>
        <v>0</v>
      </c>
      <c r="S134" s="143">
        <v>0</v>
      </c>
      <c r="T134" s="144">
        <f>S134*H134</f>
        <v>0</v>
      </c>
      <c r="AR134" s="145" t="s">
        <v>164</v>
      </c>
      <c r="AT134" s="145" t="s">
        <v>145</v>
      </c>
      <c r="AU134" s="145" t="s">
        <v>88</v>
      </c>
      <c r="AY134" s="16" t="s">
        <v>142</v>
      </c>
      <c r="BE134" s="146">
        <f>IF(N134="základní",J134,0)</f>
        <v>0</v>
      </c>
      <c r="BF134" s="146">
        <f>IF(N134="snížená",J134,0)</f>
        <v>0</v>
      </c>
      <c r="BG134" s="146">
        <f>IF(N134="zákl. přenesená",J134,0)</f>
        <v>0</v>
      </c>
      <c r="BH134" s="146">
        <f>IF(N134="sníž. přenesená",J134,0)</f>
        <v>0</v>
      </c>
      <c r="BI134" s="146">
        <f>IF(N134="nulová",J134,0)</f>
        <v>0</v>
      </c>
      <c r="BJ134" s="16" t="s">
        <v>86</v>
      </c>
      <c r="BK134" s="146">
        <f>ROUND(I134*H134,2)</f>
        <v>0</v>
      </c>
      <c r="BL134" s="16" t="s">
        <v>164</v>
      </c>
      <c r="BM134" s="145" t="s">
        <v>518</v>
      </c>
    </row>
    <row r="135" spans="2:65" s="13" customFormat="1" ht="11.25">
      <c r="B135" s="163"/>
      <c r="D135" s="147" t="s">
        <v>214</v>
      </c>
      <c r="E135" s="164" t="s">
        <v>1</v>
      </c>
      <c r="F135" s="165" t="s">
        <v>517</v>
      </c>
      <c r="H135" s="166">
        <v>4.1820000000000004</v>
      </c>
      <c r="I135" s="167"/>
      <c r="L135" s="163"/>
      <c r="M135" s="168"/>
      <c r="T135" s="169"/>
      <c r="AT135" s="164" t="s">
        <v>214</v>
      </c>
      <c r="AU135" s="164" t="s">
        <v>88</v>
      </c>
      <c r="AV135" s="13" t="s">
        <v>88</v>
      </c>
      <c r="AW135" s="13" t="s">
        <v>33</v>
      </c>
      <c r="AX135" s="13" t="s">
        <v>78</v>
      </c>
      <c r="AY135" s="164" t="s">
        <v>142</v>
      </c>
    </row>
    <row r="136" spans="2:65" s="14" customFormat="1" ht="11.25">
      <c r="B136" s="170"/>
      <c r="D136" s="147" t="s">
        <v>214</v>
      </c>
      <c r="E136" s="171" t="s">
        <v>1</v>
      </c>
      <c r="F136" s="172" t="s">
        <v>217</v>
      </c>
      <c r="H136" s="173">
        <v>4.1820000000000004</v>
      </c>
      <c r="I136" s="174"/>
      <c r="L136" s="170"/>
      <c r="M136" s="175"/>
      <c r="T136" s="176"/>
      <c r="AT136" s="171" t="s">
        <v>214</v>
      </c>
      <c r="AU136" s="171" t="s">
        <v>88</v>
      </c>
      <c r="AV136" s="14" t="s">
        <v>164</v>
      </c>
      <c r="AW136" s="14" t="s">
        <v>33</v>
      </c>
      <c r="AX136" s="14" t="s">
        <v>86</v>
      </c>
      <c r="AY136" s="171" t="s">
        <v>142</v>
      </c>
    </row>
    <row r="137" spans="2:65" s="1" customFormat="1" ht="37.9" customHeight="1">
      <c r="B137" s="132"/>
      <c r="C137" s="133" t="s">
        <v>163</v>
      </c>
      <c r="D137" s="133" t="s">
        <v>145</v>
      </c>
      <c r="E137" s="134" t="s">
        <v>288</v>
      </c>
      <c r="F137" s="135" t="s">
        <v>289</v>
      </c>
      <c r="G137" s="136" t="s">
        <v>212</v>
      </c>
      <c r="H137" s="137">
        <v>125.46</v>
      </c>
      <c r="I137" s="138"/>
      <c r="J137" s="139">
        <f>ROUND(I137*H137,2)</f>
        <v>0</v>
      </c>
      <c r="K137" s="140"/>
      <c r="L137" s="31"/>
      <c r="M137" s="141" t="s">
        <v>1</v>
      </c>
      <c r="N137" s="142" t="s">
        <v>43</v>
      </c>
      <c r="P137" s="143">
        <f>O137*H137</f>
        <v>0</v>
      </c>
      <c r="Q137" s="143">
        <v>0</v>
      </c>
      <c r="R137" s="143">
        <f>Q137*H137</f>
        <v>0</v>
      </c>
      <c r="S137" s="143">
        <v>0</v>
      </c>
      <c r="T137" s="144">
        <f>S137*H137</f>
        <v>0</v>
      </c>
      <c r="AR137" s="145" t="s">
        <v>164</v>
      </c>
      <c r="AT137" s="145" t="s">
        <v>145</v>
      </c>
      <c r="AU137" s="145" t="s">
        <v>88</v>
      </c>
      <c r="AY137" s="16" t="s">
        <v>142</v>
      </c>
      <c r="BE137" s="146">
        <f>IF(N137="základní",J137,0)</f>
        <v>0</v>
      </c>
      <c r="BF137" s="146">
        <f>IF(N137="snížená",J137,0)</f>
        <v>0</v>
      </c>
      <c r="BG137" s="146">
        <f>IF(N137="zákl. přenesená",J137,0)</f>
        <v>0</v>
      </c>
      <c r="BH137" s="146">
        <f>IF(N137="sníž. přenesená",J137,0)</f>
        <v>0</v>
      </c>
      <c r="BI137" s="146">
        <f>IF(N137="nulová",J137,0)</f>
        <v>0</v>
      </c>
      <c r="BJ137" s="16" t="s">
        <v>86</v>
      </c>
      <c r="BK137" s="146">
        <f>ROUND(I137*H137,2)</f>
        <v>0</v>
      </c>
      <c r="BL137" s="16" t="s">
        <v>164</v>
      </c>
      <c r="BM137" s="145" t="s">
        <v>519</v>
      </c>
    </row>
    <row r="138" spans="2:65" s="13" customFormat="1" ht="11.25">
      <c r="B138" s="163"/>
      <c r="D138" s="147" t="s">
        <v>214</v>
      </c>
      <c r="E138" s="164" t="s">
        <v>1</v>
      </c>
      <c r="F138" s="165" t="s">
        <v>520</v>
      </c>
      <c r="H138" s="166">
        <v>125.46</v>
      </c>
      <c r="I138" s="167"/>
      <c r="L138" s="163"/>
      <c r="M138" s="168"/>
      <c r="T138" s="169"/>
      <c r="AT138" s="164" t="s">
        <v>214</v>
      </c>
      <c r="AU138" s="164" t="s">
        <v>88</v>
      </c>
      <c r="AV138" s="13" t="s">
        <v>88</v>
      </c>
      <c r="AW138" s="13" t="s">
        <v>33</v>
      </c>
      <c r="AX138" s="13" t="s">
        <v>78</v>
      </c>
      <c r="AY138" s="164" t="s">
        <v>142</v>
      </c>
    </row>
    <row r="139" spans="2:65" s="14" customFormat="1" ht="11.25">
      <c r="B139" s="170"/>
      <c r="D139" s="147" t="s">
        <v>214</v>
      </c>
      <c r="E139" s="171" t="s">
        <v>1</v>
      </c>
      <c r="F139" s="172" t="s">
        <v>217</v>
      </c>
      <c r="H139" s="173">
        <v>125.46</v>
      </c>
      <c r="I139" s="174"/>
      <c r="L139" s="170"/>
      <c r="M139" s="175"/>
      <c r="T139" s="176"/>
      <c r="AT139" s="171" t="s">
        <v>214</v>
      </c>
      <c r="AU139" s="171" t="s">
        <v>88</v>
      </c>
      <c r="AV139" s="14" t="s">
        <v>164</v>
      </c>
      <c r="AW139" s="14" t="s">
        <v>33</v>
      </c>
      <c r="AX139" s="14" t="s">
        <v>86</v>
      </c>
      <c r="AY139" s="171" t="s">
        <v>142</v>
      </c>
    </row>
    <row r="140" spans="2:65" s="1" customFormat="1" ht="33" customHeight="1">
      <c r="B140" s="132"/>
      <c r="C140" s="133" t="s">
        <v>175</v>
      </c>
      <c r="D140" s="133" t="s">
        <v>145</v>
      </c>
      <c r="E140" s="134" t="s">
        <v>292</v>
      </c>
      <c r="F140" s="135" t="s">
        <v>293</v>
      </c>
      <c r="G140" s="136" t="s">
        <v>246</v>
      </c>
      <c r="H140" s="137">
        <v>7.7380000000000004</v>
      </c>
      <c r="I140" s="138"/>
      <c r="J140" s="139">
        <f>ROUND(I140*H140,2)</f>
        <v>0</v>
      </c>
      <c r="K140" s="140"/>
      <c r="L140" s="31"/>
      <c r="M140" s="141" t="s">
        <v>1</v>
      </c>
      <c r="N140" s="142" t="s">
        <v>43</v>
      </c>
      <c r="P140" s="143">
        <f>O140*H140</f>
        <v>0</v>
      </c>
      <c r="Q140" s="143">
        <v>0</v>
      </c>
      <c r="R140" s="143">
        <f>Q140*H140</f>
        <v>0</v>
      </c>
      <c r="S140" s="143">
        <v>0</v>
      </c>
      <c r="T140" s="144">
        <f>S140*H140</f>
        <v>0</v>
      </c>
      <c r="AR140" s="145" t="s">
        <v>164</v>
      </c>
      <c r="AT140" s="145" t="s">
        <v>145</v>
      </c>
      <c r="AU140" s="145" t="s">
        <v>88</v>
      </c>
      <c r="AY140" s="16" t="s">
        <v>142</v>
      </c>
      <c r="BE140" s="146">
        <f>IF(N140="základní",J140,0)</f>
        <v>0</v>
      </c>
      <c r="BF140" s="146">
        <f>IF(N140="snížená",J140,0)</f>
        <v>0</v>
      </c>
      <c r="BG140" s="146">
        <f>IF(N140="zákl. přenesená",J140,0)</f>
        <v>0</v>
      </c>
      <c r="BH140" s="146">
        <f>IF(N140="sníž. přenesená",J140,0)</f>
        <v>0</v>
      </c>
      <c r="BI140" s="146">
        <f>IF(N140="nulová",J140,0)</f>
        <v>0</v>
      </c>
      <c r="BJ140" s="16" t="s">
        <v>86</v>
      </c>
      <c r="BK140" s="146">
        <f>ROUND(I140*H140,2)</f>
        <v>0</v>
      </c>
      <c r="BL140" s="16" t="s">
        <v>164</v>
      </c>
      <c r="BM140" s="145" t="s">
        <v>521</v>
      </c>
    </row>
    <row r="141" spans="2:65" s="13" customFormat="1" ht="11.25">
      <c r="B141" s="163"/>
      <c r="D141" s="147" t="s">
        <v>214</v>
      </c>
      <c r="E141" s="164" t="s">
        <v>1</v>
      </c>
      <c r="F141" s="165" t="s">
        <v>522</v>
      </c>
      <c r="H141" s="166">
        <v>7.7380000000000004</v>
      </c>
      <c r="I141" s="167"/>
      <c r="L141" s="163"/>
      <c r="M141" s="168"/>
      <c r="T141" s="169"/>
      <c r="AT141" s="164" t="s">
        <v>214</v>
      </c>
      <c r="AU141" s="164" t="s">
        <v>88</v>
      </c>
      <c r="AV141" s="13" t="s">
        <v>88</v>
      </c>
      <c r="AW141" s="13" t="s">
        <v>33</v>
      </c>
      <c r="AX141" s="13" t="s">
        <v>78</v>
      </c>
      <c r="AY141" s="164" t="s">
        <v>142</v>
      </c>
    </row>
    <row r="142" spans="2:65" s="14" customFormat="1" ht="11.25">
      <c r="B142" s="170"/>
      <c r="D142" s="147" t="s">
        <v>214</v>
      </c>
      <c r="E142" s="171" t="s">
        <v>1</v>
      </c>
      <c r="F142" s="172" t="s">
        <v>217</v>
      </c>
      <c r="H142" s="173">
        <v>7.7380000000000004</v>
      </c>
      <c r="I142" s="174"/>
      <c r="L142" s="170"/>
      <c r="M142" s="175"/>
      <c r="T142" s="176"/>
      <c r="AT142" s="171" t="s">
        <v>214</v>
      </c>
      <c r="AU142" s="171" t="s">
        <v>88</v>
      </c>
      <c r="AV142" s="14" t="s">
        <v>164</v>
      </c>
      <c r="AW142" s="14" t="s">
        <v>33</v>
      </c>
      <c r="AX142" s="14" t="s">
        <v>86</v>
      </c>
      <c r="AY142" s="171" t="s">
        <v>142</v>
      </c>
    </row>
    <row r="143" spans="2:65" s="11" customFormat="1" ht="22.9" customHeight="1">
      <c r="B143" s="120"/>
      <c r="D143" s="121" t="s">
        <v>77</v>
      </c>
      <c r="E143" s="130" t="s">
        <v>88</v>
      </c>
      <c r="F143" s="130" t="s">
        <v>413</v>
      </c>
      <c r="I143" s="123"/>
      <c r="J143" s="131">
        <f>BK143</f>
        <v>0</v>
      </c>
      <c r="L143" s="120"/>
      <c r="M143" s="125"/>
      <c r="P143" s="126">
        <f>SUM(P144:P150)</f>
        <v>0</v>
      </c>
      <c r="R143" s="126">
        <f>SUM(R144:R150)</f>
        <v>10.62044034</v>
      </c>
      <c r="T143" s="127">
        <f>SUM(T144:T150)</f>
        <v>0</v>
      </c>
      <c r="AR143" s="121" t="s">
        <v>86</v>
      </c>
      <c r="AT143" s="128" t="s">
        <v>77</v>
      </c>
      <c r="AU143" s="128" t="s">
        <v>86</v>
      </c>
      <c r="AY143" s="121" t="s">
        <v>142</v>
      </c>
      <c r="BK143" s="129">
        <f>SUM(BK144:BK150)</f>
        <v>0</v>
      </c>
    </row>
    <row r="144" spans="2:65" s="1" customFormat="1" ht="24.2" customHeight="1">
      <c r="B144" s="132"/>
      <c r="C144" s="133" t="s">
        <v>181</v>
      </c>
      <c r="D144" s="133" t="s">
        <v>145</v>
      </c>
      <c r="E144" s="134" t="s">
        <v>523</v>
      </c>
      <c r="F144" s="135" t="s">
        <v>524</v>
      </c>
      <c r="G144" s="136" t="s">
        <v>207</v>
      </c>
      <c r="H144" s="137">
        <v>29.6</v>
      </c>
      <c r="I144" s="138"/>
      <c r="J144" s="139">
        <f>ROUND(I144*H144,2)</f>
        <v>0</v>
      </c>
      <c r="K144" s="140"/>
      <c r="L144" s="31"/>
      <c r="M144" s="141" t="s">
        <v>1</v>
      </c>
      <c r="N144" s="142" t="s">
        <v>43</v>
      </c>
      <c r="P144" s="143">
        <f>O144*H144</f>
        <v>0</v>
      </c>
      <c r="Q144" s="143">
        <v>0</v>
      </c>
      <c r="R144" s="143">
        <f>Q144*H144</f>
        <v>0</v>
      </c>
      <c r="S144" s="143">
        <v>0</v>
      </c>
      <c r="T144" s="144">
        <f>S144*H144</f>
        <v>0</v>
      </c>
      <c r="AR144" s="145" t="s">
        <v>164</v>
      </c>
      <c r="AT144" s="145" t="s">
        <v>145</v>
      </c>
      <c r="AU144" s="145" t="s">
        <v>88</v>
      </c>
      <c r="AY144" s="16" t="s">
        <v>142</v>
      </c>
      <c r="BE144" s="146">
        <f>IF(N144="základní",J144,0)</f>
        <v>0</v>
      </c>
      <c r="BF144" s="146">
        <f>IF(N144="snížená",J144,0)</f>
        <v>0</v>
      </c>
      <c r="BG144" s="146">
        <f>IF(N144="zákl. přenesená",J144,0)</f>
        <v>0</v>
      </c>
      <c r="BH144" s="146">
        <f>IF(N144="sníž. přenesená",J144,0)</f>
        <v>0</v>
      </c>
      <c r="BI144" s="146">
        <f>IF(N144="nulová",J144,0)</f>
        <v>0</v>
      </c>
      <c r="BJ144" s="16" t="s">
        <v>86</v>
      </c>
      <c r="BK144" s="146">
        <f>ROUND(I144*H144,2)</f>
        <v>0</v>
      </c>
      <c r="BL144" s="16" t="s">
        <v>164</v>
      </c>
      <c r="BM144" s="145" t="s">
        <v>525</v>
      </c>
    </row>
    <row r="145" spans="2:65" s="13" customFormat="1" ht="11.25">
      <c r="B145" s="163"/>
      <c r="D145" s="147" t="s">
        <v>214</v>
      </c>
      <c r="E145" s="164" t="s">
        <v>1</v>
      </c>
      <c r="F145" s="165" t="s">
        <v>526</v>
      </c>
      <c r="H145" s="166">
        <v>29.6</v>
      </c>
      <c r="I145" s="167"/>
      <c r="L145" s="163"/>
      <c r="M145" s="168"/>
      <c r="T145" s="169"/>
      <c r="AT145" s="164" t="s">
        <v>214</v>
      </c>
      <c r="AU145" s="164" t="s">
        <v>88</v>
      </c>
      <c r="AV145" s="13" t="s">
        <v>88</v>
      </c>
      <c r="AW145" s="13" t="s">
        <v>33</v>
      </c>
      <c r="AX145" s="13" t="s">
        <v>78</v>
      </c>
      <c r="AY145" s="164" t="s">
        <v>142</v>
      </c>
    </row>
    <row r="146" spans="2:65" s="14" customFormat="1" ht="11.25">
      <c r="B146" s="170"/>
      <c r="D146" s="147" t="s">
        <v>214</v>
      </c>
      <c r="E146" s="171" t="s">
        <v>1</v>
      </c>
      <c r="F146" s="172" t="s">
        <v>217</v>
      </c>
      <c r="H146" s="173">
        <v>29.6</v>
      </c>
      <c r="I146" s="174"/>
      <c r="L146" s="170"/>
      <c r="M146" s="175"/>
      <c r="T146" s="176"/>
      <c r="AT146" s="171" t="s">
        <v>214</v>
      </c>
      <c r="AU146" s="171" t="s">
        <v>88</v>
      </c>
      <c r="AV146" s="14" t="s">
        <v>164</v>
      </c>
      <c r="AW146" s="14" t="s">
        <v>33</v>
      </c>
      <c r="AX146" s="14" t="s">
        <v>86</v>
      </c>
      <c r="AY146" s="171" t="s">
        <v>142</v>
      </c>
    </row>
    <row r="147" spans="2:65" s="1" customFormat="1" ht="24.2" customHeight="1">
      <c r="B147" s="132"/>
      <c r="C147" s="177" t="s">
        <v>185</v>
      </c>
      <c r="D147" s="177" t="s">
        <v>309</v>
      </c>
      <c r="E147" s="178" t="s">
        <v>527</v>
      </c>
      <c r="F147" s="179" t="s">
        <v>528</v>
      </c>
      <c r="G147" s="180" t="s">
        <v>207</v>
      </c>
      <c r="H147" s="181">
        <v>37</v>
      </c>
      <c r="I147" s="182"/>
      <c r="J147" s="183">
        <f>ROUND(I147*H147,2)</f>
        <v>0</v>
      </c>
      <c r="K147" s="184"/>
      <c r="L147" s="185"/>
      <c r="M147" s="186" t="s">
        <v>1</v>
      </c>
      <c r="N147" s="187" t="s">
        <v>43</v>
      </c>
      <c r="P147" s="143">
        <f>O147*H147</f>
        <v>0</v>
      </c>
      <c r="Q147" s="143">
        <v>4.2599999999999999E-3</v>
      </c>
      <c r="R147" s="143">
        <f>Q147*H147</f>
        <v>0.15761999999999998</v>
      </c>
      <c r="S147" s="143">
        <v>0</v>
      </c>
      <c r="T147" s="144">
        <f>S147*H147</f>
        <v>0</v>
      </c>
      <c r="AR147" s="145" t="s">
        <v>185</v>
      </c>
      <c r="AT147" s="145" t="s">
        <v>309</v>
      </c>
      <c r="AU147" s="145" t="s">
        <v>88</v>
      </c>
      <c r="AY147" s="16" t="s">
        <v>142</v>
      </c>
      <c r="BE147" s="146">
        <f>IF(N147="základní",J147,0)</f>
        <v>0</v>
      </c>
      <c r="BF147" s="146">
        <f>IF(N147="snížená",J147,0)</f>
        <v>0</v>
      </c>
      <c r="BG147" s="146">
        <f>IF(N147="zákl. přenesená",J147,0)</f>
        <v>0</v>
      </c>
      <c r="BH147" s="146">
        <f>IF(N147="sníž. přenesená",J147,0)</f>
        <v>0</v>
      </c>
      <c r="BI147" s="146">
        <f>IF(N147="nulová",J147,0)</f>
        <v>0</v>
      </c>
      <c r="BJ147" s="16" t="s">
        <v>86</v>
      </c>
      <c r="BK147" s="146">
        <f>ROUND(I147*H147,2)</f>
        <v>0</v>
      </c>
      <c r="BL147" s="16" t="s">
        <v>164</v>
      </c>
      <c r="BM147" s="145" t="s">
        <v>529</v>
      </c>
    </row>
    <row r="148" spans="2:65" s="1" customFormat="1" ht="16.5" customHeight="1">
      <c r="B148" s="132"/>
      <c r="C148" s="133" t="s">
        <v>189</v>
      </c>
      <c r="D148" s="133" t="s">
        <v>145</v>
      </c>
      <c r="E148" s="134" t="s">
        <v>530</v>
      </c>
      <c r="F148" s="135" t="s">
        <v>531</v>
      </c>
      <c r="G148" s="136" t="s">
        <v>212</v>
      </c>
      <c r="H148" s="137">
        <v>4.1820000000000004</v>
      </c>
      <c r="I148" s="138"/>
      <c r="J148" s="139">
        <f>ROUND(I148*H148,2)</f>
        <v>0</v>
      </c>
      <c r="K148" s="140"/>
      <c r="L148" s="31"/>
      <c r="M148" s="141" t="s">
        <v>1</v>
      </c>
      <c r="N148" s="142" t="s">
        <v>43</v>
      </c>
      <c r="P148" s="143">
        <f>O148*H148</f>
        <v>0</v>
      </c>
      <c r="Q148" s="143">
        <v>2.5018699999999998</v>
      </c>
      <c r="R148" s="143">
        <f>Q148*H148</f>
        <v>10.46282034</v>
      </c>
      <c r="S148" s="143">
        <v>0</v>
      </c>
      <c r="T148" s="144">
        <f>S148*H148</f>
        <v>0</v>
      </c>
      <c r="AR148" s="145" t="s">
        <v>164</v>
      </c>
      <c r="AT148" s="145" t="s">
        <v>145</v>
      </c>
      <c r="AU148" s="145" t="s">
        <v>88</v>
      </c>
      <c r="AY148" s="16" t="s">
        <v>142</v>
      </c>
      <c r="BE148" s="146">
        <f>IF(N148="základní",J148,0)</f>
        <v>0</v>
      </c>
      <c r="BF148" s="146">
        <f>IF(N148="snížená",J148,0)</f>
        <v>0</v>
      </c>
      <c r="BG148" s="146">
        <f>IF(N148="zákl. přenesená",J148,0)</f>
        <v>0</v>
      </c>
      <c r="BH148" s="146">
        <f>IF(N148="sníž. přenesená",J148,0)</f>
        <v>0</v>
      </c>
      <c r="BI148" s="146">
        <f>IF(N148="nulová",J148,0)</f>
        <v>0</v>
      </c>
      <c r="BJ148" s="16" t="s">
        <v>86</v>
      </c>
      <c r="BK148" s="146">
        <f>ROUND(I148*H148,2)</f>
        <v>0</v>
      </c>
      <c r="BL148" s="16" t="s">
        <v>164</v>
      </c>
      <c r="BM148" s="145" t="s">
        <v>532</v>
      </c>
    </row>
    <row r="149" spans="2:65" s="13" customFormat="1" ht="11.25">
      <c r="B149" s="163"/>
      <c r="D149" s="147" t="s">
        <v>214</v>
      </c>
      <c r="E149" s="164" t="s">
        <v>1</v>
      </c>
      <c r="F149" s="165" t="s">
        <v>533</v>
      </c>
      <c r="H149" s="166">
        <v>4.1820000000000004</v>
      </c>
      <c r="I149" s="167"/>
      <c r="L149" s="163"/>
      <c r="M149" s="168"/>
      <c r="T149" s="169"/>
      <c r="AT149" s="164" t="s">
        <v>214</v>
      </c>
      <c r="AU149" s="164" t="s">
        <v>88</v>
      </c>
      <c r="AV149" s="13" t="s">
        <v>88</v>
      </c>
      <c r="AW149" s="13" t="s">
        <v>33</v>
      </c>
      <c r="AX149" s="13" t="s">
        <v>78</v>
      </c>
      <c r="AY149" s="164" t="s">
        <v>142</v>
      </c>
    </row>
    <row r="150" spans="2:65" s="14" customFormat="1" ht="11.25">
      <c r="B150" s="170"/>
      <c r="D150" s="147" t="s">
        <v>214</v>
      </c>
      <c r="E150" s="171" t="s">
        <v>1</v>
      </c>
      <c r="F150" s="172" t="s">
        <v>217</v>
      </c>
      <c r="H150" s="173">
        <v>4.1820000000000004</v>
      </c>
      <c r="I150" s="174"/>
      <c r="L150" s="170"/>
      <c r="M150" s="175"/>
      <c r="T150" s="176"/>
      <c r="AT150" s="171" t="s">
        <v>214</v>
      </c>
      <c r="AU150" s="171" t="s">
        <v>88</v>
      </c>
      <c r="AV150" s="14" t="s">
        <v>164</v>
      </c>
      <c r="AW150" s="14" t="s">
        <v>33</v>
      </c>
      <c r="AX150" s="14" t="s">
        <v>86</v>
      </c>
      <c r="AY150" s="171" t="s">
        <v>142</v>
      </c>
    </row>
    <row r="151" spans="2:65" s="11" customFormat="1" ht="22.9" customHeight="1">
      <c r="B151" s="120"/>
      <c r="D151" s="121" t="s">
        <v>77</v>
      </c>
      <c r="E151" s="130" t="s">
        <v>157</v>
      </c>
      <c r="F151" s="130" t="s">
        <v>534</v>
      </c>
      <c r="I151" s="123"/>
      <c r="J151" s="131">
        <f>BK151</f>
        <v>0</v>
      </c>
      <c r="L151" s="120"/>
      <c r="M151" s="125"/>
      <c r="P151" s="126">
        <f>SUM(P152:P182)</f>
        <v>0</v>
      </c>
      <c r="R151" s="126">
        <f>SUM(R152:R182)</f>
        <v>7.7849237900000006</v>
      </c>
      <c r="T151" s="127">
        <f>SUM(T152:T182)</f>
        <v>0</v>
      </c>
      <c r="AR151" s="121" t="s">
        <v>86</v>
      </c>
      <c r="AT151" s="128" t="s">
        <v>77</v>
      </c>
      <c r="AU151" s="128" t="s">
        <v>86</v>
      </c>
      <c r="AY151" s="121" t="s">
        <v>142</v>
      </c>
      <c r="BK151" s="129">
        <f>SUM(BK152:BK182)</f>
        <v>0</v>
      </c>
    </row>
    <row r="152" spans="2:65" s="1" customFormat="1" ht="24.2" customHeight="1">
      <c r="B152" s="132"/>
      <c r="C152" s="133" t="s">
        <v>243</v>
      </c>
      <c r="D152" s="133" t="s">
        <v>145</v>
      </c>
      <c r="E152" s="134" t="s">
        <v>535</v>
      </c>
      <c r="F152" s="135" t="s">
        <v>536</v>
      </c>
      <c r="G152" s="136" t="s">
        <v>203</v>
      </c>
      <c r="H152" s="137">
        <v>18.588999999999999</v>
      </c>
      <c r="I152" s="138"/>
      <c r="J152" s="139">
        <f>ROUND(I152*H152,2)</f>
        <v>0</v>
      </c>
      <c r="K152" s="140"/>
      <c r="L152" s="31"/>
      <c r="M152" s="141" t="s">
        <v>1</v>
      </c>
      <c r="N152" s="142" t="s">
        <v>43</v>
      </c>
      <c r="P152" s="143">
        <f>O152*H152</f>
        <v>0</v>
      </c>
      <c r="Q152" s="143">
        <v>3.1099999999999999E-3</v>
      </c>
      <c r="R152" s="143">
        <f>Q152*H152</f>
        <v>5.7811789999999995E-2</v>
      </c>
      <c r="S152" s="143">
        <v>0</v>
      </c>
      <c r="T152" s="144">
        <f>S152*H152</f>
        <v>0</v>
      </c>
      <c r="AR152" s="145" t="s">
        <v>164</v>
      </c>
      <c r="AT152" s="145" t="s">
        <v>145</v>
      </c>
      <c r="AU152" s="145" t="s">
        <v>88</v>
      </c>
      <c r="AY152" s="16" t="s">
        <v>142</v>
      </c>
      <c r="BE152" s="146">
        <f>IF(N152="základní",J152,0)</f>
        <v>0</v>
      </c>
      <c r="BF152" s="146">
        <f>IF(N152="snížená",J152,0)</f>
        <v>0</v>
      </c>
      <c r="BG152" s="146">
        <f>IF(N152="zákl. přenesená",J152,0)</f>
        <v>0</v>
      </c>
      <c r="BH152" s="146">
        <f>IF(N152="sníž. přenesená",J152,0)</f>
        <v>0</v>
      </c>
      <c r="BI152" s="146">
        <f>IF(N152="nulová",J152,0)</f>
        <v>0</v>
      </c>
      <c r="BJ152" s="16" t="s">
        <v>86</v>
      </c>
      <c r="BK152" s="146">
        <f>ROUND(I152*H152,2)</f>
        <v>0</v>
      </c>
      <c r="BL152" s="16" t="s">
        <v>164</v>
      </c>
      <c r="BM152" s="145" t="s">
        <v>537</v>
      </c>
    </row>
    <row r="153" spans="2:65" s="13" customFormat="1" ht="11.25">
      <c r="B153" s="163"/>
      <c r="D153" s="147" t="s">
        <v>214</v>
      </c>
      <c r="E153" s="164" t="s">
        <v>1</v>
      </c>
      <c r="F153" s="165" t="s">
        <v>538</v>
      </c>
      <c r="H153" s="166">
        <v>18.588999999999999</v>
      </c>
      <c r="I153" s="167"/>
      <c r="L153" s="163"/>
      <c r="M153" s="168"/>
      <c r="T153" s="169"/>
      <c r="AT153" s="164" t="s">
        <v>214</v>
      </c>
      <c r="AU153" s="164" t="s">
        <v>88</v>
      </c>
      <c r="AV153" s="13" t="s">
        <v>88</v>
      </c>
      <c r="AW153" s="13" t="s">
        <v>33</v>
      </c>
      <c r="AX153" s="13" t="s">
        <v>78</v>
      </c>
      <c r="AY153" s="164" t="s">
        <v>142</v>
      </c>
    </row>
    <row r="154" spans="2:65" s="14" customFormat="1" ht="11.25">
      <c r="B154" s="170"/>
      <c r="D154" s="147" t="s">
        <v>214</v>
      </c>
      <c r="E154" s="171" t="s">
        <v>1</v>
      </c>
      <c r="F154" s="172" t="s">
        <v>217</v>
      </c>
      <c r="H154" s="173">
        <v>18.588999999999999</v>
      </c>
      <c r="I154" s="174"/>
      <c r="L154" s="170"/>
      <c r="M154" s="175"/>
      <c r="T154" s="176"/>
      <c r="AT154" s="171" t="s">
        <v>214</v>
      </c>
      <c r="AU154" s="171" t="s">
        <v>88</v>
      </c>
      <c r="AV154" s="14" t="s">
        <v>164</v>
      </c>
      <c r="AW154" s="14" t="s">
        <v>33</v>
      </c>
      <c r="AX154" s="14" t="s">
        <v>86</v>
      </c>
      <c r="AY154" s="171" t="s">
        <v>142</v>
      </c>
    </row>
    <row r="155" spans="2:65" s="1" customFormat="1" ht="24.2" customHeight="1">
      <c r="B155" s="132"/>
      <c r="C155" s="133" t="s">
        <v>248</v>
      </c>
      <c r="D155" s="133" t="s">
        <v>145</v>
      </c>
      <c r="E155" s="134" t="s">
        <v>539</v>
      </c>
      <c r="F155" s="135" t="s">
        <v>540</v>
      </c>
      <c r="G155" s="136" t="s">
        <v>203</v>
      </c>
      <c r="H155" s="137">
        <v>18.588999999999999</v>
      </c>
      <c r="I155" s="138"/>
      <c r="J155" s="139">
        <f>ROUND(I155*H155,2)</f>
        <v>0</v>
      </c>
      <c r="K155" s="140"/>
      <c r="L155" s="31"/>
      <c r="M155" s="141" t="s">
        <v>1</v>
      </c>
      <c r="N155" s="142" t="s">
        <v>43</v>
      </c>
      <c r="P155" s="143">
        <f>O155*H155</f>
        <v>0</v>
      </c>
      <c r="Q155" s="143">
        <v>0</v>
      </c>
      <c r="R155" s="143">
        <f>Q155*H155</f>
        <v>0</v>
      </c>
      <c r="S155" s="143">
        <v>0</v>
      </c>
      <c r="T155" s="144">
        <f>S155*H155</f>
        <v>0</v>
      </c>
      <c r="AR155" s="145" t="s">
        <v>164</v>
      </c>
      <c r="AT155" s="145" t="s">
        <v>145</v>
      </c>
      <c r="AU155" s="145" t="s">
        <v>88</v>
      </c>
      <c r="AY155" s="16" t="s">
        <v>142</v>
      </c>
      <c r="BE155" s="146">
        <f>IF(N155="základní",J155,0)</f>
        <v>0</v>
      </c>
      <c r="BF155" s="146">
        <f>IF(N155="snížená",J155,0)</f>
        <v>0</v>
      </c>
      <c r="BG155" s="146">
        <f>IF(N155="zákl. přenesená",J155,0)</f>
        <v>0</v>
      </c>
      <c r="BH155" s="146">
        <f>IF(N155="sníž. přenesená",J155,0)</f>
        <v>0</v>
      </c>
      <c r="BI155" s="146">
        <f>IF(N155="nulová",J155,0)</f>
        <v>0</v>
      </c>
      <c r="BJ155" s="16" t="s">
        <v>86</v>
      </c>
      <c r="BK155" s="146">
        <f>ROUND(I155*H155,2)</f>
        <v>0</v>
      </c>
      <c r="BL155" s="16" t="s">
        <v>164</v>
      </c>
      <c r="BM155" s="145" t="s">
        <v>541</v>
      </c>
    </row>
    <row r="156" spans="2:65" s="13" customFormat="1" ht="11.25">
      <c r="B156" s="163"/>
      <c r="D156" s="147" t="s">
        <v>214</v>
      </c>
      <c r="E156" s="164" t="s">
        <v>1</v>
      </c>
      <c r="F156" s="165" t="s">
        <v>538</v>
      </c>
      <c r="H156" s="166">
        <v>18.588999999999999</v>
      </c>
      <c r="I156" s="167"/>
      <c r="L156" s="163"/>
      <c r="M156" s="168"/>
      <c r="T156" s="169"/>
      <c r="AT156" s="164" t="s">
        <v>214</v>
      </c>
      <c r="AU156" s="164" t="s">
        <v>88</v>
      </c>
      <c r="AV156" s="13" t="s">
        <v>88</v>
      </c>
      <c r="AW156" s="13" t="s">
        <v>33</v>
      </c>
      <c r="AX156" s="13" t="s">
        <v>78</v>
      </c>
      <c r="AY156" s="164" t="s">
        <v>142</v>
      </c>
    </row>
    <row r="157" spans="2:65" s="14" customFormat="1" ht="11.25">
      <c r="B157" s="170"/>
      <c r="D157" s="147" t="s">
        <v>214</v>
      </c>
      <c r="E157" s="171" t="s">
        <v>1</v>
      </c>
      <c r="F157" s="172" t="s">
        <v>217</v>
      </c>
      <c r="H157" s="173">
        <v>18.588999999999999</v>
      </c>
      <c r="I157" s="174"/>
      <c r="L157" s="170"/>
      <c r="M157" s="175"/>
      <c r="T157" s="176"/>
      <c r="AT157" s="171" t="s">
        <v>214</v>
      </c>
      <c r="AU157" s="171" t="s">
        <v>88</v>
      </c>
      <c r="AV157" s="14" t="s">
        <v>164</v>
      </c>
      <c r="AW157" s="14" t="s">
        <v>33</v>
      </c>
      <c r="AX157" s="14" t="s">
        <v>86</v>
      </c>
      <c r="AY157" s="171" t="s">
        <v>142</v>
      </c>
    </row>
    <row r="158" spans="2:65" s="1" customFormat="1" ht="24.2" customHeight="1">
      <c r="B158" s="132"/>
      <c r="C158" s="133" t="s">
        <v>8</v>
      </c>
      <c r="D158" s="133" t="s">
        <v>145</v>
      </c>
      <c r="E158" s="134" t="s">
        <v>542</v>
      </c>
      <c r="F158" s="135" t="s">
        <v>543</v>
      </c>
      <c r="G158" s="136" t="s">
        <v>220</v>
      </c>
      <c r="H158" s="137">
        <v>43</v>
      </c>
      <c r="I158" s="138"/>
      <c r="J158" s="139">
        <f>ROUND(I158*H158,2)</f>
        <v>0</v>
      </c>
      <c r="K158" s="140"/>
      <c r="L158" s="31"/>
      <c r="M158" s="141" t="s">
        <v>1</v>
      </c>
      <c r="N158" s="142" t="s">
        <v>43</v>
      </c>
      <c r="P158" s="143">
        <f>O158*H158</f>
        <v>0</v>
      </c>
      <c r="Q158" s="143">
        <v>1E-3</v>
      </c>
      <c r="R158" s="143">
        <f>Q158*H158</f>
        <v>4.3000000000000003E-2</v>
      </c>
      <c r="S158" s="143">
        <v>0</v>
      </c>
      <c r="T158" s="144">
        <f>S158*H158</f>
        <v>0</v>
      </c>
      <c r="AR158" s="145" t="s">
        <v>164</v>
      </c>
      <c r="AT158" s="145" t="s">
        <v>145</v>
      </c>
      <c r="AU158" s="145" t="s">
        <v>88</v>
      </c>
      <c r="AY158" s="16" t="s">
        <v>142</v>
      </c>
      <c r="BE158" s="146">
        <f>IF(N158="základní",J158,0)</f>
        <v>0</v>
      </c>
      <c r="BF158" s="146">
        <f>IF(N158="snížená",J158,0)</f>
        <v>0</v>
      </c>
      <c r="BG158" s="146">
        <f>IF(N158="zákl. přenesená",J158,0)</f>
        <v>0</v>
      </c>
      <c r="BH158" s="146">
        <f>IF(N158="sníž. přenesená",J158,0)</f>
        <v>0</v>
      </c>
      <c r="BI158" s="146">
        <f>IF(N158="nulová",J158,0)</f>
        <v>0</v>
      </c>
      <c r="BJ158" s="16" t="s">
        <v>86</v>
      </c>
      <c r="BK158" s="146">
        <f>ROUND(I158*H158,2)</f>
        <v>0</v>
      </c>
      <c r="BL158" s="16" t="s">
        <v>164</v>
      </c>
      <c r="BM158" s="145" t="s">
        <v>544</v>
      </c>
    </row>
    <row r="159" spans="2:65" s="1" customFormat="1" ht="29.25">
      <c r="B159" s="31"/>
      <c r="D159" s="147" t="s">
        <v>151</v>
      </c>
      <c r="F159" s="148" t="s">
        <v>545</v>
      </c>
      <c r="I159" s="149"/>
      <c r="L159" s="31"/>
      <c r="M159" s="150"/>
      <c r="T159" s="55"/>
      <c r="AT159" s="16" t="s">
        <v>151</v>
      </c>
      <c r="AU159" s="16" t="s">
        <v>88</v>
      </c>
    </row>
    <row r="160" spans="2:65" s="13" customFormat="1" ht="11.25">
      <c r="B160" s="163"/>
      <c r="D160" s="147" t="s">
        <v>214</v>
      </c>
      <c r="E160" s="164" t="s">
        <v>1</v>
      </c>
      <c r="F160" s="165" t="s">
        <v>546</v>
      </c>
      <c r="H160" s="166">
        <v>31</v>
      </c>
      <c r="I160" s="167"/>
      <c r="L160" s="163"/>
      <c r="M160" s="168"/>
      <c r="T160" s="169"/>
      <c r="AT160" s="164" t="s">
        <v>214</v>
      </c>
      <c r="AU160" s="164" t="s">
        <v>88</v>
      </c>
      <c r="AV160" s="13" t="s">
        <v>88</v>
      </c>
      <c r="AW160" s="13" t="s">
        <v>33</v>
      </c>
      <c r="AX160" s="13" t="s">
        <v>78</v>
      </c>
      <c r="AY160" s="164" t="s">
        <v>142</v>
      </c>
    </row>
    <row r="161" spans="2:65" s="13" customFormat="1" ht="11.25">
      <c r="B161" s="163"/>
      <c r="D161" s="147" t="s">
        <v>214</v>
      </c>
      <c r="E161" s="164" t="s">
        <v>1</v>
      </c>
      <c r="F161" s="165" t="s">
        <v>547</v>
      </c>
      <c r="H161" s="166">
        <v>12</v>
      </c>
      <c r="I161" s="167"/>
      <c r="L161" s="163"/>
      <c r="M161" s="168"/>
      <c r="T161" s="169"/>
      <c r="AT161" s="164" t="s">
        <v>214</v>
      </c>
      <c r="AU161" s="164" t="s">
        <v>88</v>
      </c>
      <c r="AV161" s="13" t="s">
        <v>88</v>
      </c>
      <c r="AW161" s="13" t="s">
        <v>33</v>
      </c>
      <c r="AX161" s="13" t="s">
        <v>78</v>
      </c>
      <c r="AY161" s="164" t="s">
        <v>142</v>
      </c>
    </row>
    <row r="162" spans="2:65" s="14" customFormat="1" ht="11.25">
      <c r="B162" s="170"/>
      <c r="D162" s="147" t="s">
        <v>214</v>
      </c>
      <c r="E162" s="171" t="s">
        <v>1</v>
      </c>
      <c r="F162" s="172" t="s">
        <v>217</v>
      </c>
      <c r="H162" s="173">
        <v>43</v>
      </c>
      <c r="I162" s="174"/>
      <c r="L162" s="170"/>
      <c r="M162" s="175"/>
      <c r="T162" s="176"/>
      <c r="AT162" s="171" t="s">
        <v>214</v>
      </c>
      <c r="AU162" s="171" t="s">
        <v>88</v>
      </c>
      <c r="AV162" s="14" t="s">
        <v>164</v>
      </c>
      <c r="AW162" s="14" t="s">
        <v>33</v>
      </c>
      <c r="AX162" s="14" t="s">
        <v>86</v>
      </c>
      <c r="AY162" s="171" t="s">
        <v>142</v>
      </c>
    </row>
    <row r="163" spans="2:65" s="1" customFormat="1" ht="24.2" customHeight="1">
      <c r="B163" s="132"/>
      <c r="C163" s="177" t="s">
        <v>257</v>
      </c>
      <c r="D163" s="177" t="s">
        <v>309</v>
      </c>
      <c r="E163" s="178" t="s">
        <v>548</v>
      </c>
      <c r="F163" s="179" t="s">
        <v>549</v>
      </c>
      <c r="G163" s="180" t="s">
        <v>550</v>
      </c>
      <c r="H163" s="181">
        <v>43</v>
      </c>
      <c r="I163" s="182"/>
      <c r="J163" s="183">
        <f>ROUND(I163*H163,2)</f>
        <v>0</v>
      </c>
      <c r="K163" s="184"/>
      <c r="L163" s="185"/>
      <c r="M163" s="186" t="s">
        <v>1</v>
      </c>
      <c r="N163" s="187" t="s">
        <v>43</v>
      </c>
      <c r="P163" s="143">
        <f>O163*H163</f>
        <v>0</v>
      </c>
      <c r="Q163" s="143">
        <v>0.04</v>
      </c>
      <c r="R163" s="143">
        <f>Q163*H163</f>
        <v>1.72</v>
      </c>
      <c r="S163" s="143">
        <v>0</v>
      </c>
      <c r="T163" s="144">
        <f>S163*H163</f>
        <v>0</v>
      </c>
      <c r="AR163" s="145" t="s">
        <v>185</v>
      </c>
      <c r="AT163" s="145" t="s">
        <v>309</v>
      </c>
      <c r="AU163" s="145" t="s">
        <v>88</v>
      </c>
      <c r="AY163" s="16" t="s">
        <v>142</v>
      </c>
      <c r="BE163" s="146">
        <f>IF(N163="základní",J163,0)</f>
        <v>0</v>
      </c>
      <c r="BF163" s="146">
        <f>IF(N163="snížená",J163,0)</f>
        <v>0</v>
      </c>
      <c r="BG163" s="146">
        <f>IF(N163="zákl. přenesená",J163,0)</f>
        <v>0</v>
      </c>
      <c r="BH163" s="146">
        <f>IF(N163="sníž. přenesená",J163,0)</f>
        <v>0</v>
      </c>
      <c r="BI163" s="146">
        <f>IF(N163="nulová",J163,0)</f>
        <v>0</v>
      </c>
      <c r="BJ163" s="16" t="s">
        <v>86</v>
      </c>
      <c r="BK163" s="146">
        <f>ROUND(I163*H163,2)</f>
        <v>0</v>
      </c>
      <c r="BL163" s="16" t="s">
        <v>164</v>
      </c>
      <c r="BM163" s="145" t="s">
        <v>551</v>
      </c>
    </row>
    <row r="164" spans="2:65" s="1" customFormat="1" ht="87.75">
      <c r="B164" s="31"/>
      <c r="D164" s="147" t="s">
        <v>151</v>
      </c>
      <c r="F164" s="148" t="s">
        <v>552</v>
      </c>
      <c r="I164" s="149"/>
      <c r="L164" s="31"/>
      <c r="M164" s="150"/>
      <c r="T164" s="55"/>
      <c r="AT164" s="16" t="s">
        <v>151</v>
      </c>
      <c r="AU164" s="16" t="s">
        <v>88</v>
      </c>
    </row>
    <row r="165" spans="2:65" s="13" customFormat="1" ht="11.25">
      <c r="B165" s="163"/>
      <c r="D165" s="147" t="s">
        <v>214</v>
      </c>
      <c r="E165" s="164" t="s">
        <v>1</v>
      </c>
      <c r="F165" s="165" t="s">
        <v>546</v>
      </c>
      <c r="H165" s="166">
        <v>31</v>
      </c>
      <c r="I165" s="167"/>
      <c r="L165" s="163"/>
      <c r="M165" s="168"/>
      <c r="T165" s="169"/>
      <c r="AT165" s="164" t="s">
        <v>214</v>
      </c>
      <c r="AU165" s="164" t="s">
        <v>88</v>
      </c>
      <c r="AV165" s="13" t="s">
        <v>88</v>
      </c>
      <c r="AW165" s="13" t="s">
        <v>33</v>
      </c>
      <c r="AX165" s="13" t="s">
        <v>78</v>
      </c>
      <c r="AY165" s="164" t="s">
        <v>142</v>
      </c>
    </row>
    <row r="166" spans="2:65" s="13" customFormat="1" ht="11.25">
      <c r="B166" s="163"/>
      <c r="D166" s="147" t="s">
        <v>214</v>
      </c>
      <c r="E166" s="164" t="s">
        <v>1</v>
      </c>
      <c r="F166" s="165" t="s">
        <v>547</v>
      </c>
      <c r="H166" s="166">
        <v>12</v>
      </c>
      <c r="I166" s="167"/>
      <c r="L166" s="163"/>
      <c r="M166" s="168"/>
      <c r="T166" s="169"/>
      <c r="AT166" s="164" t="s">
        <v>214</v>
      </c>
      <c r="AU166" s="164" t="s">
        <v>88</v>
      </c>
      <c r="AV166" s="13" t="s">
        <v>88</v>
      </c>
      <c r="AW166" s="13" t="s">
        <v>33</v>
      </c>
      <c r="AX166" s="13" t="s">
        <v>78</v>
      </c>
      <c r="AY166" s="164" t="s">
        <v>142</v>
      </c>
    </row>
    <row r="167" spans="2:65" s="14" customFormat="1" ht="11.25">
      <c r="B167" s="170"/>
      <c r="D167" s="147" t="s">
        <v>214</v>
      </c>
      <c r="E167" s="171" t="s">
        <v>1</v>
      </c>
      <c r="F167" s="172" t="s">
        <v>217</v>
      </c>
      <c r="H167" s="173">
        <v>43</v>
      </c>
      <c r="I167" s="174"/>
      <c r="L167" s="170"/>
      <c r="M167" s="175"/>
      <c r="T167" s="176"/>
      <c r="AT167" s="171" t="s">
        <v>214</v>
      </c>
      <c r="AU167" s="171" t="s">
        <v>88</v>
      </c>
      <c r="AV167" s="14" t="s">
        <v>164</v>
      </c>
      <c r="AW167" s="14" t="s">
        <v>33</v>
      </c>
      <c r="AX167" s="14" t="s">
        <v>86</v>
      </c>
      <c r="AY167" s="171" t="s">
        <v>142</v>
      </c>
    </row>
    <row r="168" spans="2:65" s="1" customFormat="1" ht="21.75" customHeight="1">
      <c r="B168" s="132"/>
      <c r="C168" s="133" t="s">
        <v>261</v>
      </c>
      <c r="D168" s="133" t="s">
        <v>145</v>
      </c>
      <c r="E168" s="134" t="s">
        <v>553</v>
      </c>
      <c r="F168" s="135" t="s">
        <v>554</v>
      </c>
      <c r="G168" s="136" t="s">
        <v>220</v>
      </c>
      <c r="H168" s="137">
        <v>2</v>
      </c>
      <c r="I168" s="138"/>
      <c r="J168" s="139">
        <f>ROUND(I168*H168,2)</f>
        <v>0</v>
      </c>
      <c r="K168" s="140"/>
      <c r="L168" s="31"/>
      <c r="M168" s="141" t="s">
        <v>1</v>
      </c>
      <c r="N168" s="142" t="s">
        <v>43</v>
      </c>
      <c r="P168" s="143">
        <f>O168*H168</f>
        <v>0</v>
      </c>
      <c r="Q168" s="143">
        <v>0</v>
      </c>
      <c r="R168" s="143">
        <f>Q168*H168</f>
        <v>0</v>
      </c>
      <c r="S168" s="143">
        <v>0</v>
      </c>
      <c r="T168" s="144">
        <f>S168*H168</f>
        <v>0</v>
      </c>
      <c r="AR168" s="145" t="s">
        <v>164</v>
      </c>
      <c r="AT168" s="145" t="s">
        <v>145</v>
      </c>
      <c r="AU168" s="145" t="s">
        <v>88</v>
      </c>
      <c r="AY168" s="16" t="s">
        <v>142</v>
      </c>
      <c r="BE168" s="146">
        <f>IF(N168="základní",J168,0)</f>
        <v>0</v>
      </c>
      <c r="BF168" s="146">
        <f>IF(N168="snížená",J168,0)</f>
        <v>0</v>
      </c>
      <c r="BG168" s="146">
        <f>IF(N168="zákl. přenesená",J168,0)</f>
        <v>0</v>
      </c>
      <c r="BH168" s="146">
        <f>IF(N168="sníž. přenesená",J168,0)</f>
        <v>0</v>
      </c>
      <c r="BI168" s="146">
        <f>IF(N168="nulová",J168,0)</f>
        <v>0</v>
      </c>
      <c r="BJ168" s="16" t="s">
        <v>86</v>
      </c>
      <c r="BK168" s="146">
        <f>ROUND(I168*H168,2)</f>
        <v>0</v>
      </c>
      <c r="BL168" s="16" t="s">
        <v>164</v>
      </c>
      <c r="BM168" s="145" t="s">
        <v>555</v>
      </c>
    </row>
    <row r="169" spans="2:65" s="1" customFormat="1" ht="78">
      <c r="B169" s="31"/>
      <c r="D169" s="147" t="s">
        <v>151</v>
      </c>
      <c r="F169" s="148" t="s">
        <v>556</v>
      </c>
      <c r="I169" s="149"/>
      <c r="L169" s="31"/>
      <c r="M169" s="150"/>
      <c r="T169" s="55"/>
      <c r="AT169" s="16" t="s">
        <v>151</v>
      </c>
      <c r="AU169" s="16" t="s">
        <v>88</v>
      </c>
    </row>
    <row r="170" spans="2:65" s="1" customFormat="1" ht="21.75" customHeight="1">
      <c r="B170" s="132"/>
      <c r="C170" s="133" t="s">
        <v>265</v>
      </c>
      <c r="D170" s="133" t="s">
        <v>145</v>
      </c>
      <c r="E170" s="134" t="s">
        <v>557</v>
      </c>
      <c r="F170" s="135" t="s">
        <v>558</v>
      </c>
      <c r="G170" s="136" t="s">
        <v>207</v>
      </c>
      <c r="H170" s="137">
        <v>158.62</v>
      </c>
      <c r="I170" s="138"/>
      <c r="J170" s="139">
        <f>ROUND(I170*H170,2)</f>
        <v>0</v>
      </c>
      <c r="K170" s="140"/>
      <c r="L170" s="31"/>
      <c r="M170" s="141" t="s">
        <v>1</v>
      </c>
      <c r="N170" s="142" t="s">
        <v>43</v>
      </c>
      <c r="P170" s="143">
        <f>O170*H170</f>
        <v>0</v>
      </c>
      <c r="Q170" s="143">
        <v>0</v>
      </c>
      <c r="R170" s="143">
        <f>Q170*H170</f>
        <v>0</v>
      </c>
      <c r="S170" s="143">
        <v>0</v>
      </c>
      <c r="T170" s="144">
        <f>S170*H170</f>
        <v>0</v>
      </c>
      <c r="AR170" s="145" t="s">
        <v>164</v>
      </c>
      <c r="AT170" s="145" t="s">
        <v>145</v>
      </c>
      <c r="AU170" s="145" t="s">
        <v>88</v>
      </c>
      <c r="AY170" s="16" t="s">
        <v>142</v>
      </c>
      <c r="BE170" s="146">
        <f>IF(N170="základní",J170,0)</f>
        <v>0</v>
      </c>
      <c r="BF170" s="146">
        <f>IF(N170="snížená",J170,0)</f>
        <v>0</v>
      </c>
      <c r="BG170" s="146">
        <f>IF(N170="zákl. přenesená",J170,0)</f>
        <v>0</v>
      </c>
      <c r="BH170" s="146">
        <f>IF(N170="sníž. přenesená",J170,0)</f>
        <v>0</v>
      </c>
      <c r="BI170" s="146">
        <f>IF(N170="nulová",J170,0)</f>
        <v>0</v>
      </c>
      <c r="BJ170" s="16" t="s">
        <v>86</v>
      </c>
      <c r="BK170" s="146">
        <f>ROUND(I170*H170,2)</f>
        <v>0</v>
      </c>
      <c r="BL170" s="16" t="s">
        <v>164</v>
      </c>
      <c r="BM170" s="145" t="s">
        <v>559</v>
      </c>
    </row>
    <row r="171" spans="2:65" s="1" customFormat="1" ht="19.5">
      <c r="B171" s="31"/>
      <c r="D171" s="147" t="s">
        <v>151</v>
      </c>
      <c r="F171" s="148" t="s">
        <v>560</v>
      </c>
      <c r="I171" s="149"/>
      <c r="L171" s="31"/>
      <c r="M171" s="150"/>
      <c r="T171" s="55"/>
      <c r="AT171" s="16" t="s">
        <v>151</v>
      </c>
      <c r="AU171" s="16" t="s">
        <v>88</v>
      </c>
    </row>
    <row r="172" spans="2:65" s="13" customFormat="1" ht="22.5">
      <c r="B172" s="163"/>
      <c r="D172" s="147" t="s">
        <v>214</v>
      </c>
      <c r="E172" s="164" t="s">
        <v>1</v>
      </c>
      <c r="F172" s="165" t="s">
        <v>561</v>
      </c>
      <c r="H172" s="166">
        <v>64.31</v>
      </c>
      <c r="I172" s="167"/>
      <c r="L172" s="163"/>
      <c r="M172" s="168"/>
      <c r="T172" s="169"/>
      <c r="AT172" s="164" t="s">
        <v>214</v>
      </c>
      <c r="AU172" s="164" t="s">
        <v>88</v>
      </c>
      <c r="AV172" s="13" t="s">
        <v>88</v>
      </c>
      <c r="AW172" s="13" t="s">
        <v>33</v>
      </c>
      <c r="AX172" s="13" t="s">
        <v>78</v>
      </c>
      <c r="AY172" s="164" t="s">
        <v>142</v>
      </c>
    </row>
    <row r="173" spans="2:65" s="13" customFormat="1" ht="33.75">
      <c r="B173" s="163"/>
      <c r="D173" s="147" t="s">
        <v>214</v>
      </c>
      <c r="E173" s="164" t="s">
        <v>1</v>
      </c>
      <c r="F173" s="165" t="s">
        <v>562</v>
      </c>
      <c r="H173" s="166">
        <v>94.31</v>
      </c>
      <c r="I173" s="167"/>
      <c r="L173" s="163"/>
      <c r="M173" s="168"/>
      <c r="T173" s="169"/>
      <c r="AT173" s="164" t="s">
        <v>214</v>
      </c>
      <c r="AU173" s="164" t="s">
        <v>88</v>
      </c>
      <c r="AV173" s="13" t="s">
        <v>88</v>
      </c>
      <c r="AW173" s="13" t="s">
        <v>33</v>
      </c>
      <c r="AX173" s="13" t="s">
        <v>78</v>
      </c>
      <c r="AY173" s="164" t="s">
        <v>142</v>
      </c>
    </row>
    <row r="174" spans="2:65" s="14" customFormat="1" ht="11.25">
      <c r="B174" s="170"/>
      <c r="D174" s="147" t="s">
        <v>214</v>
      </c>
      <c r="E174" s="171" t="s">
        <v>1</v>
      </c>
      <c r="F174" s="172" t="s">
        <v>217</v>
      </c>
      <c r="H174" s="173">
        <v>158.62</v>
      </c>
      <c r="I174" s="174"/>
      <c r="L174" s="170"/>
      <c r="M174" s="175"/>
      <c r="T174" s="176"/>
      <c r="AT174" s="171" t="s">
        <v>214</v>
      </c>
      <c r="AU174" s="171" t="s">
        <v>88</v>
      </c>
      <c r="AV174" s="14" t="s">
        <v>164</v>
      </c>
      <c r="AW174" s="14" t="s">
        <v>33</v>
      </c>
      <c r="AX174" s="14" t="s">
        <v>86</v>
      </c>
      <c r="AY174" s="171" t="s">
        <v>142</v>
      </c>
    </row>
    <row r="175" spans="2:65" s="1" customFormat="1" ht="37.9" customHeight="1">
      <c r="B175" s="132"/>
      <c r="C175" s="177" t="s">
        <v>344</v>
      </c>
      <c r="D175" s="177" t="s">
        <v>309</v>
      </c>
      <c r="E175" s="178" t="s">
        <v>563</v>
      </c>
      <c r="F175" s="179" t="s">
        <v>564</v>
      </c>
      <c r="G175" s="180" t="s">
        <v>207</v>
      </c>
      <c r="H175" s="181">
        <v>64.31</v>
      </c>
      <c r="I175" s="182"/>
      <c r="J175" s="183">
        <f>ROUND(I175*H175,2)</f>
        <v>0</v>
      </c>
      <c r="K175" s="184"/>
      <c r="L175" s="185"/>
      <c r="M175" s="186" t="s">
        <v>1</v>
      </c>
      <c r="N175" s="187" t="s">
        <v>43</v>
      </c>
      <c r="P175" s="143">
        <f>O175*H175</f>
        <v>0</v>
      </c>
      <c r="Q175" s="143">
        <v>3.7600000000000001E-2</v>
      </c>
      <c r="R175" s="143">
        <f>Q175*H175</f>
        <v>2.418056</v>
      </c>
      <c r="S175" s="143">
        <v>0</v>
      </c>
      <c r="T175" s="144">
        <f>S175*H175</f>
        <v>0</v>
      </c>
      <c r="AR175" s="145" t="s">
        <v>185</v>
      </c>
      <c r="AT175" s="145" t="s">
        <v>309</v>
      </c>
      <c r="AU175" s="145" t="s">
        <v>88</v>
      </c>
      <c r="AY175" s="16" t="s">
        <v>142</v>
      </c>
      <c r="BE175" s="146">
        <f>IF(N175="základní",J175,0)</f>
        <v>0</v>
      </c>
      <c r="BF175" s="146">
        <f>IF(N175="snížená",J175,0)</f>
        <v>0</v>
      </c>
      <c r="BG175" s="146">
        <f>IF(N175="zákl. přenesená",J175,0)</f>
        <v>0</v>
      </c>
      <c r="BH175" s="146">
        <f>IF(N175="sníž. přenesená",J175,0)</f>
        <v>0</v>
      </c>
      <c r="BI175" s="146">
        <f>IF(N175="nulová",J175,0)</f>
        <v>0</v>
      </c>
      <c r="BJ175" s="16" t="s">
        <v>86</v>
      </c>
      <c r="BK175" s="146">
        <f>ROUND(I175*H175,2)</f>
        <v>0</v>
      </c>
      <c r="BL175" s="16" t="s">
        <v>164</v>
      </c>
      <c r="BM175" s="145" t="s">
        <v>565</v>
      </c>
    </row>
    <row r="176" spans="2:65" s="1" customFormat="1" ht="68.25">
      <c r="B176" s="31"/>
      <c r="D176" s="147" t="s">
        <v>151</v>
      </c>
      <c r="F176" s="148" t="s">
        <v>566</v>
      </c>
      <c r="I176" s="149"/>
      <c r="L176" s="31"/>
      <c r="M176" s="150"/>
      <c r="T176" s="55"/>
      <c r="AT176" s="16" t="s">
        <v>151</v>
      </c>
      <c r="AU176" s="16" t="s">
        <v>88</v>
      </c>
    </row>
    <row r="177" spans="2:65" s="13" customFormat="1" ht="11.25">
      <c r="B177" s="163"/>
      <c r="D177" s="147" t="s">
        <v>214</v>
      </c>
      <c r="E177" s="164" t="s">
        <v>1</v>
      </c>
      <c r="F177" s="165" t="s">
        <v>567</v>
      </c>
      <c r="H177" s="166">
        <v>64.31</v>
      </c>
      <c r="I177" s="167"/>
      <c r="L177" s="163"/>
      <c r="M177" s="168"/>
      <c r="T177" s="169"/>
      <c r="AT177" s="164" t="s">
        <v>214</v>
      </c>
      <c r="AU177" s="164" t="s">
        <v>88</v>
      </c>
      <c r="AV177" s="13" t="s">
        <v>88</v>
      </c>
      <c r="AW177" s="13" t="s">
        <v>33</v>
      </c>
      <c r="AX177" s="13" t="s">
        <v>78</v>
      </c>
      <c r="AY177" s="164" t="s">
        <v>142</v>
      </c>
    </row>
    <row r="178" spans="2:65" s="14" customFormat="1" ht="11.25">
      <c r="B178" s="170"/>
      <c r="D178" s="147" t="s">
        <v>214</v>
      </c>
      <c r="E178" s="171" t="s">
        <v>1</v>
      </c>
      <c r="F178" s="172" t="s">
        <v>217</v>
      </c>
      <c r="H178" s="173">
        <v>64.31</v>
      </c>
      <c r="I178" s="174"/>
      <c r="L178" s="170"/>
      <c r="M178" s="175"/>
      <c r="T178" s="176"/>
      <c r="AT178" s="171" t="s">
        <v>214</v>
      </c>
      <c r="AU178" s="171" t="s">
        <v>88</v>
      </c>
      <c r="AV178" s="14" t="s">
        <v>164</v>
      </c>
      <c r="AW178" s="14" t="s">
        <v>33</v>
      </c>
      <c r="AX178" s="14" t="s">
        <v>86</v>
      </c>
      <c r="AY178" s="171" t="s">
        <v>142</v>
      </c>
    </row>
    <row r="179" spans="2:65" s="1" customFormat="1" ht="37.9" customHeight="1">
      <c r="B179" s="132"/>
      <c r="C179" s="177" t="s">
        <v>349</v>
      </c>
      <c r="D179" s="177" t="s">
        <v>309</v>
      </c>
      <c r="E179" s="178" t="s">
        <v>568</v>
      </c>
      <c r="F179" s="179" t="s">
        <v>569</v>
      </c>
      <c r="G179" s="180" t="s">
        <v>207</v>
      </c>
      <c r="H179" s="181">
        <v>94.31</v>
      </c>
      <c r="I179" s="182"/>
      <c r="J179" s="183">
        <f>ROUND(I179*H179,2)</f>
        <v>0</v>
      </c>
      <c r="K179" s="184"/>
      <c r="L179" s="185"/>
      <c r="M179" s="186" t="s">
        <v>1</v>
      </c>
      <c r="N179" s="187" t="s">
        <v>43</v>
      </c>
      <c r="P179" s="143">
        <f>O179*H179</f>
        <v>0</v>
      </c>
      <c r="Q179" s="143">
        <v>3.7600000000000001E-2</v>
      </c>
      <c r="R179" s="143">
        <f>Q179*H179</f>
        <v>3.5460560000000001</v>
      </c>
      <c r="S179" s="143">
        <v>0</v>
      </c>
      <c r="T179" s="144">
        <f>S179*H179</f>
        <v>0</v>
      </c>
      <c r="AR179" s="145" t="s">
        <v>185</v>
      </c>
      <c r="AT179" s="145" t="s">
        <v>309</v>
      </c>
      <c r="AU179" s="145" t="s">
        <v>88</v>
      </c>
      <c r="AY179" s="16" t="s">
        <v>142</v>
      </c>
      <c r="BE179" s="146">
        <f>IF(N179="základní",J179,0)</f>
        <v>0</v>
      </c>
      <c r="BF179" s="146">
        <f>IF(N179="snížená",J179,0)</f>
        <v>0</v>
      </c>
      <c r="BG179" s="146">
        <f>IF(N179="zákl. přenesená",J179,0)</f>
        <v>0</v>
      </c>
      <c r="BH179" s="146">
        <f>IF(N179="sníž. přenesená",J179,0)</f>
        <v>0</v>
      </c>
      <c r="BI179" s="146">
        <f>IF(N179="nulová",J179,0)</f>
        <v>0</v>
      </c>
      <c r="BJ179" s="16" t="s">
        <v>86</v>
      </c>
      <c r="BK179" s="146">
        <f>ROUND(I179*H179,2)</f>
        <v>0</v>
      </c>
      <c r="BL179" s="16" t="s">
        <v>164</v>
      </c>
      <c r="BM179" s="145" t="s">
        <v>570</v>
      </c>
    </row>
    <row r="180" spans="2:65" s="1" customFormat="1" ht="68.25">
      <c r="B180" s="31"/>
      <c r="D180" s="147" t="s">
        <v>151</v>
      </c>
      <c r="F180" s="148" t="s">
        <v>571</v>
      </c>
      <c r="I180" s="149"/>
      <c r="L180" s="31"/>
      <c r="M180" s="150"/>
      <c r="T180" s="55"/>
      <c r="AT180" s="16" t="s">
        <v>151</v>
      </c>
      <c r="AU180" s="16" t="s">
        <v>88</v>
      </c>
    </row>
    <row r="181" spans="2:65" s="13" customFormat="1" ht="11.25">
      <c r="B181" s="163"/>
      <c r="D181" s="147" t="s">
        <v>214</v>
      </c>
      <c r="E181" s="164" t="s">
        <v>1</v>
      </c>
      <c r="F181" s="165" t="s">
        <v>572</v>
      </c>
      <c r="H181" s="166">
        <v>94.31</v>
      </c>
      <c r="I181" s="167"/>
      <c r="L181" s="163"/>
      <c r="M181" s="168"/>
      <c r="T181" s="169"/>
      <c r="AT181" s="164" t="s">
        <v>214</v>
      </c>
      <c r="AU181" s="164" t="s">
        <v>88</v>
      </c>
      <c r="AV181" s="13" t="s">
        <v>88</v>
      </c>
      <c r="AW181" s="13" t="s">
        <v>33</v>
      </c>
      <c r="AX181" s="13" t="s">
        <v>78</v>
      </c>
      <c r="AY181" s="164" t="s">
        <v>142</v>
      </c>
    </row>
    <row r="182" spans="2:65" s="14" customFormat="1" ht="11.25">
      <c r="B182" s="170"/>
      <c r="D182" s="147" t="s">
        <v>214</v>
      </c>
      <c r="E182" s="171" t="s">
        <v>1</v>
      </c>
      <c r="F182" s="172" t="s">
        <v>217</v>
      </c>
      <c r="H182" s="173">
        <v>94.31</v>
      </c>
      <c r="I182" s="174"/>
      <c r="L182" s="170"/>
      <c r="M182" s="175"/>
      <c r="T182" s="176"/>
      <c r="AT182" s="171" t="s">
        <v>214</v>
      </c>
      <c r="AU182" s="171" t="s">
        <v>88</v>
      </c>
      <c r="AV182" s="14" t="s">
        <v>164</v>
      </c>
      <c r="AW182" s="14" t="s">
        <v>33</v>
      </c>
      <c r="AX182" s="14" t="s">
        <v>86</v>
      </c>
      <c r="AY182" s="171" t="s">
        <v>142</v>
      </c>
    </row>
    <row r="183" spans="2:65" s="11" customFormat="1" ht="22.9" customHeight="1">
      <c r="B183" s="120"/>
      <c r="D183" s="121" t="s">
        <v>77</v>
      </c>
      <c r="E183" s="130" t="s">
        <v>189</v>
      </c>
      <c r="F183" s="130" t="s">
        <v>209</v>
      </c>
      <c r="I183" s="123"/>
      <c r="J183" s="131">
        <f>BK183</f>
        <v>0</v>
      </c>
      <c r="L183" s="120"/>
      <c r="M183" s="125"/>
      <c r="P183" s="126">
        <f>P184</f>
        <v>0</v>
      </c>
      <c r="R183" s="126">
        <f>R184</f>
        <v>0</v>
      </c>
      <c r="T183" s="127">
        <f>T184</f>
        <v>0</v>
      </c>
      <c r="AR183" s="121" t="s">
        <v>86</v>
      </c>
      <c r="AT183" s="128" t="s">
        <v>77</v>
      </c>
      <c r="AU183" s="128" t="s">
        <v>86</v>
      </c>
      <c r="AY183" s="121" t="s">
        <v>142</v>
      </c>
      <c r="BK183" s="129">
        <f>BK184</f>
        <v>0</v>
      </c>
    </row>
    <row r="184" spans="2:65" s="1" customFormat="1" ht="37.9" customHeight="1">
      <c r="B184" s="132"/>
      <c r="C184" s="133" t="s">
        <v>355</v>
      </c>
      <c r="D184" s="133" t="s">
        <v>145</v>
      </c>
      <c r="E184" s="134" t="s">
        <v>573</v>
      </c>
      <c r="F184" s="135" t="s">
        <v>574</v>
      </c>
      <c r="G184" s="136" t="s">
        <v>203</v>
      </c>
      <c r="H184" s="137">
        <v>290</v>
      </c>
      <c r="I184" s="138"/>
      <c r="J184" s="139">
        <f>ROUND(I184*H184,2)</f>
        <v>0</v>
      </c>
      <c r="K184" s="140"/>
      <c r="L184" s="31"/>
      <c r="M184" s="141" t="s">
        <v>1</v>
      </c>
      <c r="N184" s="142" t="s">
        <v>43</v>
      </c>
      <c r="P184" s="143">
        <f>O184*H184</f>
        <v>0</v>
      </c>
      <c r="Q184" s="143">
        <v>0</v>
      </c>
      <c r="R184" s="143">
        <f>Q184*H184</f>
        <v>0</v>
      </c>
      <c r="S184" s="143">
        <v>0</v>
      </c>
      <c r="T184" s="144">
        <f>S184*H184</f>
        <v>0</v>
      </c>
      <c r="AR184" s="145" t="s">
        <v>164</v>
      </c>
      <c r="AT184" s="145" t="s">
        <v>145</v>
      </c>
      <c r="AU184" s="145" t="s">
        <v>88</v>
      </c>
      <c r="AY184" s="16" t="s">
        <v>142</v>
      </c>
      <c r="BE184" s="146">
        <f>IF(N184="základní",J184,0)</f>
        <v>0</v>
      </c>
      <c r="BF184" s="146">
        <f>IF(N184="snížená",J184,0)</f>
        <v>0</v>
      </c>
      <c r="BG184" s="146">
        <f>IF(N184="zákl. přenesená",J184,0)</f>
        <v>0</v>
      </c>
      <c r="BH184" s="146">
        <f>IF(N184="sníž. přenesená",J184,0)</f>
        <v>0</v>
      </c>
      <c r="BI184" s="146">
        <f>IF(N184="nulová",J184,0)</f>
        <v>0</v>
      </c>
      <c r="BJ184" s="16" t="s">
        <v>86</v>
      </c>
      <c r="BK184" s="146">
        <f>ROUND(I184*H184,2)</f>
        <v>0</v>
      </c>
      <c r="BL184" s="16" t="s">
        <v>164</v>
      </c>
      <c r="BM184" s="145" t="s">
        <v>575</v>
      </c>
    </row>
    <row r="185" spans="2:65" s="11" customFormat="1" ht="22.9" customHeight="1">
      <c r="B185" s="120"/>
      <c r="D185" s="121" t="s">
        <v>77</v>
      </c>
      <c r="E185" s="130" t="s">
        <v>386</v>
      </c>
      <c r="F185" s="130" t="s">
        <v>387</v>
      </c>
      <c r="I185" s="123"/>
      <c r="J185" s="131">
        <f>BK185</f>
        <v>0</v>
      </c>
      <c r="L185" s="120"/>
      <c r="M185" s="125"/>
      <c r="P185" s="126">
        <f>P186</f>
        <v>0</v>
      </c>
      <c r="R185" s="126">
        <f>R186</f>
        <v>0</v>
      </c>
      <c r="T185" s="127">
        <f>T186</f>
        <v>0</v>
      </c>
      <c r="AR185" s="121" t="s">
        <v>86</v>
      </c>
      <c r="AT185" s="128" t="s">
        <v>77</v>
      </c>
      <c r="AU185" s="128" t="s">
        <v>86</v>
      </c>
      <c r="AY185" s="121" t="s">
        <v>142</v>
      </c>
      <c r="BK185" s="129">
        <f>BK186</f>
        <v>0</v>
      </c>
    </row>
    <row r="186" spans="2:65" s="1" customFormat="1" ht="16.5" customHeight="1">
      <c r="B186" s="132"/>
      <c r="C186" s="133" t="s">
        <v>360</v>
      </c>
      <c r="D186" s="133" t="s">
        <v>145</v>
      </c>
      <c r="E186" s="134" t="s">
        <v>389</v>
      </c>
      <c r="F186" s="135" t="s">
        <v>390</v>
      </c>
      <c r="G186" s="136" t="s">
        <v>246</v>
      </c>
      <c r="H186" s="137">
        <v>18.405000000000001</v>
      </c>
      <c r="I186" s="138"/>
      <c r="J186" s="139">
        <f>ROUND(I186*H186,2)</f>
        <v>0</v>
      </c>
      <c r="K186" s="140"/>
      <c r="L186" s="31"/>
      <c r="M186" s="152" t="s">
        <v>1</v>
      </c>
      <c r="N186" s="153" t="s">
        <v>43</v>
      </c>
      <c r="O186" s="154"/>
      <c r="P186" s="155">
        <f>O186*H186</f>
        <v>0</v>
      </c>
      <c r="Q186" s="155">
        <v>0</v>
      </c>
      <c r="R186" s="155">
        <f>Q186*H186</f>
        <v>0</v>
      </c>
      <c r="S186" s="155">
        <v>0</v>
      </c>
      <c r="T186" s="156">
        <f>S186*H186</f>
        <v>0</v>
      </c>
      <c r="AR186" s="145" t="s">
        <v>164</v>
      </c>
      <c r="AT186" s="145" t="s">
        <v>145</v>
      </c>
      <c r="AU186" s="145" t="s">
        <v>88</v>
      </c>
      <c r="AY186" s="16" t="s">
        <v>142</v>
      </c>
      <c r="BE186" s="146">
        <f>IF(N186="základní",J186,0)</f>
        <v>0</v>
      </c>
      <c r="BF186" s="146">
        <f>IF(N186="snížená",J186,0)</f>
        <v>0</v>
      </c>
      <c r="BG186" s="146">
        <f>IF(N186="zákl. přenesená",J186,0)</f>
        <v>0</v>
      </c>
      <c r="BH186" s="146">
        <f>IF(N186="sníž. přenesená",J186,0)</f>
        <v>0</v>
      </c>
      <c r="BI186" s="146">
        <f>IF(N186="nulová",J186,0)</f>
        <v>0</v>
      </c>
      <c r="BJ186" s="16" t="s">
        <v>86</v>
      </c>
      <c r="BK186" s="146">
        <f>ROUND(I186*H186,2)</f>
        <v>0</v>
      </c>
      <c r="BL186" s="16" t="s">
        <v>164</v>
      </c>
      <c r="BM186" s="145" t="s">
        <v>576</v>
      </c>
    </row>
    <row r="187" spans="2:65" s="1" customFormat="1" ht="6.95" customHeight="1">
      <c r="B187" s="43"/>
      <c r="C187" s="44"/>
      <c r="D187" s="44"/>
      <c r="E187" s="44"/>
      <c r="F187" s="44"/>
      <c r="G187" s="44"/>
      <c r="H187" s="44"/>
      <c r="I187" s="44"/>
      <c r="J187" s="44"/>
      <c r="K187" s="44"/>
      <c r="L187" s="31"/>
    </row>
  </sheetData>
  <autoFilter ref="C121:K186" xr:uid="{00000000-0009-0000-0000-000005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73"/>
  <sheetViews>
    <sheetView showGridLines="0" workbookViewId="0">
      <selection activeCell="F13" sqref="F13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29" t="s">
        <v>5</v>
      </c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6" t="s">
        <v>103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88</v>
      </c>
    </row>
    <row r="4" spans="2:46" ht="24.95" customHeight="1">
      <c r="B4" s="19"/>
      <c r="D4" s="20" t="s">
        <v>113</v>
      </c>
      <c r="L4" s="19"/>
      <c r="M4" s="87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30" t="str">
        <f>'Rekapitulace stavby'!K6</f>
        <v>Sportoviště Zátišská-1.Etapa Rekonstrukce</v>
      </c>
      <c r="F7" s="231"/>
      <c r="G7" s="231"/>
      <c r="H7" s="231"/>
      <c r="L7" s="19"/>
    </row>
    <row r="8" spans="2:46" s="1" customFormat="1" ht="12" customHeight="1">
      <c r="B8" s="31"/>
      <c r="D8" s="26" t="s">
        <v>114</v>
      </c>
      <c r="L8" s="31"/>
    </row>
    <row r="9" spans="2:46" s="1" customFormat="1" ht="16.5" customHeight="1">
      <c r="B9" s="31"/>
      <c r="E9" s="191" t="s">
        <v>577</v>
      </c>
      <c r="F9" s="232"/>
      <c r="G9" s="232"/>
      <c r="H9" s="232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947</v>
      </c>
      <c r="I12" s="26" t="s">
        <v>21</v>
      </c>
      <c r="J12" s="51" t="str">
        <f>'Rekapitulace stavby'!AN8</f>
        <v>6. 5. 2025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23</v>
      </c>
      <c r="I14" s="26" t="s">
        <v>24</v>
      </c>
      <c r="J14" s="24" t="s">
        <v>25</v>
      </c>
      <c r="L14" s="31"/>
    </row>
    <row r="15" spans="2:46" s="1" customFormat="1" ht="18" customHeight="1">
      <c r="B15" s="31"/>
      <c r="E15" s="24" t="s">
        <v>26</v>
      </c>
      <c r="I15" s="26" t="s">
        <v>27</v>
      </c>
      <c r="J15" s="24" t="s">
        <v>1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28</v>
      </c>
      <c r="I17" s="26" t="s">
        <v>24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33" t="str">
        <f>'Rekapitulace stavby'!E14</f>
        <v>Vyplň údaj</v>
      </c>
      <c r="F18" s="213"/>
      <c r="G18" s="213"/>
      <c r="H18" s="213"/>
      <c r="I18" s="26" t="s">
        <v>27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30</v>
      </c>
      <c r="I20" s="26" t="s">
        <v>24</v>
      </c>
      <c r="J20" s="24" t="s">
        <v>31</v>
      </c>
      <c r="L20" s="31"/>
    </row>
    <row r="21" spans="2:12" s="1" customFormat="1" ht="18" customHeight="1">
      <c r="B21" s="31"/>
      <c r="E21" s="24" t="s">
        <v>32</v>
      </c>
      <c r="I21" s="26" t="s">
        <v>27</v>
      </c>
      <c r="J21" s="24" t="s">
        <v>1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34</v>
      </c>
      <c r="I23" s="26" t="s">
        <v>24</v>
      </c>
      <c r="J23" s="24" t="s">
        <v>1</v>
      </c>
      <c r="L23" s="31"/>
    </row>
    <row r="24" spans="2:12" s="1" customFormat="1" ht="18" customHeight="1">
      <c r="B24" s="31"/>
      <c r="E24" s="24" t="s">
        <v>35</v>
      </c>
      <c r="I24" s="26" t="s">
        <v>27</v>
      </c>
      <c r="J24" s="24" t="s">
        <v>1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36</v>
      </c>
      <c r="L26" s="31"/>
    </row>
    <row r="27" spans="2:12" s="7" customFormat="1" ht="143.25" customHeight="1">
      <c r="B27" s="88"/>
      <c r="E27" s="218" t="s">
        <v>116</v>
      </c>
      <c r="F27" s="218"/>
      <c r="G27" s="218"/>
      <c r="H27" s="218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38</v>
      </c>
      <c r="J30" s="65">
        <f>ROUND(J121,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40</v>
      </c>
      <c r="I32" s="34" t="s">
        <v>39</v>
      </c>
      <c r="J32" s="34" t="s">
        <v>41</v>
      </c>
      <c r="L32" s="31"/>
    </row>
    <row r="33" spans="2:12" s="1" customFormat="1" ht="14.45" customHeight="1">
      <c r="B33" s="31"/>
      <c r="D33" s="54" t="s">
        <v>42</v>
      </c>
      <c r="E33" s="26" t="s">
        <v>43</v>
      </c>
      <c r="F33" s="90">
        <f>ROUND((SUM(BE121:BE172)),  2)</f>
        <v>0</v>
      </c>
      <c r="I33" s="91">
        <v>0.21</v>
      </c>
      <c r="J33" s="90">
        <f>ROUND(((SUM(BE121:BE172))*I33),  2)</f>
        <v>0</v>
      </c>
      <c r="L33" s="31"/>
    </row>
    <row r="34" spans="2:12" s="1" customFormat="1" ht="14.45" customHeight="1">
      <c r="B34" s="31"/>
      <c r="E34" s="26" t="s">
        <v>44</v>
      </c>
      <c r="F34" s="90">
        <f>ROUND((SUM(BF121:BF172)),  2)</f>
        <v>0</v>
      </c>
      <c r="I34" s="91">
        <v>0.12</v>
      </c>
      <c r="J34" s="90">
        <f>ROUND(((SUM(BF121:BF172))*I34),  2)</f>
        <v>0</v>
      </c>
      <c r="L34" s="31"/>
    </row>
    <row r="35" spans="2:12" s="1" customFormat="1" ht="14.45" hidden="1" customHeight="1">
      <c r="B35" s="31"/>
      <c r="E35" s="26" t="s">
        <v>45</v>
      </c>
      <c r="F35" s="90">
        <f>ROUND((SUM(BG121:BG172)),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46</v>
      </c>
      <c r="F36" s="90">
        <f>ROUND((SUM(BH121:BH172)),  2)</f>
        <v>0</v>
      </c>
      <c r="I36" s="91">
        <v>0.12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47</v>
      </c>
      <c r="F37" s="90">
        <f>ROUND((SUM(BI121:BI172)),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48</v>
      </c>
      <c r="E39" s="56"/>
      <c r="F39" s="56"/>
      <c r="G39" s="94" t="s">
        <v>49</v>
      </c>
      <c r="H39" s="95" t="s">
        <v>50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51</v>
      </c>
      <c r="E50" s="41"/>
      <c r="F50" s="41"/>
      <c r="G50" s="40" t="s">
        <v>52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53</v>
      </c>
      <c r="E61" s="33"/>
      <c r="F61" s="98" t="s">
        <v>54</v>
      </c>
      <c r="G61" s="42" t="s">
        <v>53</v>
      </c>
      <c r="H61" s="33"/>
      <c r="I61" s="33"/>
      <c r="J61" s="99" t="s">
        <v>54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55</v>
      </c>
      <c r="E65" s="41"/>
      <c r="F65" s="41"/>
      <c r="G65" s="40" t="s">
        <v>56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53</v>
      </c>
      <c r="E76" s="33"/>
      <c r="F76" s="98" t="s">
        <v>54</v>
      </c>
      <c r="G76" s="42" t="s">
        <v>53</v>
      </c>
      <c r="H76" s="33"/>
      <c r="I76" s="33"/>
      <c r="J76" s="99" t="s">
        <v>54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117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30" t="str">
        <f>E7</f>
        <v>Sportoviště Zátišská-1.Etapa Rekonstrukce</v>
      </c>
      <c r="F85" s="231"/>
      <c r="G85" s="231"/>
      <c r="H85" s="231"/>
      <c r="L85" s="31"/>
    </row>
    <row r="86" spans="2:47" s="1" customFormat="1" ht="12" customHeight="1">
      <c r="B86" s="31"/>
      <c r="C86" s="26" t="s">
        <v>114</v>
      </c>
      <c r="L86" s="31"/>
    </row>
    <row r="87" spans="2:47" s="1" customFormat="1" ht="16.5" customHeight="1">
      <c r="B87" s="31"/>
      <c r="E87" s="191" t="str">
        <f>E9</f>
        <v>SO 04 - Oplocení dětského hřiště</v>
      </c>
      <c r="F87" s="232"/>
      <c r="G87" s="232"/>
      <c r="H87" s="232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>Parc. č. 4045/2 a 4054/15 v k.ú. Modřany, Praha 12</v>
      </c>
      <c r="I89" s="26" t="s">
        <v>21</v>
      </c>
      <c r="J89" s="51" t="str">
        <f>IF(J12="","",J12)</f>
        <v>6. 5. 2025</v>
      </c>
      <c r="L89" s="31"/>
    </row>
    <row r="90" spans="2:47" s="1" customFormat="1" ht="6.95" customHeight="1">
      <c r="B90" s="31"/>
      <c r="L90" s="31"/>
    </row>
    <row r="91" spans="2:47" s="1" customFormat="1" ht="40.15" customHeight="1">
      <c r="B91" s="31"/>
      <c r="C91" s="26" t="s">
        <v>23</v>
      </c>
      <c r="F91" s="24" t="str">
        <f>E15</f>
        <v>MČ Praha 12, Generála Šišky 2375/6,Praha 4,Modřany</v>
      </c>
      <c r="I91" s="26" t="s">
        <v>30</v>
      </c>
      <c r="J91" s="29" t="str">
        <f>E21</f>
        <v>Ing.arch. Jan Mudra,Holoubkov 81,338 01 Holoubkov</v>
      </c>
      <c r="L91" s="31"/>
    </row>
    <row r="92" spans="2:47" s="1" customFormat="1" ht="15.2" customHeight="1">
      <c r="B92" s="31"/>
      <c r="C92" s="26" t="s">
        <v>28</v>
      </c>
      <c r="F92" s="24" t="str">
        <f>IF(E18="","",E18)</f>
        <v>Vyplň údaj</v>
      </c>
      <c r="I92" s="26" t="s">
        <v>34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118</v>
      </c>
      <c r="D94" s="92"/>
      <c r="E94" s="92"/>
      <c r="F94" s="92"/>
      <c r="G94" s="92"/>
      <c r="H94" s="92"/>
      <c r="I94" s="92"/>
      <c r="J94" s="101" t="s">
        <v>119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120</v>
      </c>
      <c r="J96" s="65">
        <f>J121</f>
        <v>0</v>
      </c>
      <c r="L96" s="31"/>
      <c r="AU96" s="16" t="s">
        <v>121</v>
      </c>
    </row>
    <row r="97" spans="2:12" s="8" customFormat="1" ht="24.95" customHeight="1">
      <c r="B97" s="103"/>
      <c r="D97" s="104" t="s">
        <v>194</v>
      </c>
      <c r="E97" s="105"/>
      <c r="F97" s="105"/>
      <c r="G97" s="105"/>
      <c r="H97" s="105"/>
      <c r="I97" s="105"/>
      <c r="J97" s="106">
        <f>J122</f>
        <v>0</v>
      </c>
      <c r="L97" s="103"/>
    </row>
    <row r="98" spans="2:12" s="9" customFormat="1" ht="19.899999999999999" customHeight="1">
      <c r="B98" s="107"/>
      <c r="D98" s="108" t="s">
        <v>195</v>
      </c>
      <c r="E98" s="109"/>
      <c r="F98" s="109"/>
      <c r="G98" s="109"/>
      <c r="H98" s="109"/>
      <c r="I98" s="109"/>
      <c r="J98" s="110">
        <f>J123</f>
        <v>0</v>
      </c>
      <c r="L98" s="107"/>
    </row>
    <row r="99" spans="2:12" s="9" customFormat="1" ht="19.899999999999999" customHeight="1">
      <c r="B99" s="107"/>
      <c r="D99" s="108" t="s">
        <v>393</v>
      </c>
      <c r="E99" s="109"/>
      <c r="F99" s="109"/>
      <c r="G99" s="109"/>
      <c r="H99" s="109"/>
      <c r="I99" s="109"/>
      <c r="J99" s="110">
        <f>J142</f>
        <v>0</v>
      </c>
      <c r="L99" s="107"/>
    </row>
    <row r="100" spans="2:12" s="9" customFormat="1" ht="19.899999999999999" customHeight="1">
      <c r="B100" s="107"/>
      <c r="D100" s="108" t="s">
        <v>508</v>
      </c>
      <c r="E100" s="109"/>
      <c r="F100" s="109"/>
      <c r="G100" s="109"/>
      <c r="H100" s="109"/>
      <c r="I100" s="109"/>
      <c r="J100" s="110">
        <f>J146</f>
        <v>0</v>
      </c>
      <c r="L100" s="107"/>
    </row>
    <row r="101" spans="2:12" s="9" customFormat="1" ht="19.899999999999999" customHeight="1">
      <c r="B101" s="107"/>
      <c r="D101" s="108" t="s">
        <v>273</v>
      </c>
      <c r="E101" s="109"/>
      <c r="F101" s="109"/>
      <c r="G101" s="109"/>
      <c r="H101" s="109"/>
      <c r="I101" s="109"/>
      <c r="J101" s="110">
        <f>J171</f>
        <v>0</v>
      </c>
      <c r="L101" s="107"/>
    </row>
    <row r="102" spans="2:12" s="1" customFormat="1" ht="21.75" customHeight="1">
      <c r="B102" s="31"/>
      <c r="L102" s="31"/>
    </row>
    <row r="103" spans="2:12" s="1" customFormat="1" ht="6.95" customHeight="1">
      <c r="B103" s="43"/>
      <c r="C103" s="44"/>
      <c r="D103" s="44"/>
      <c r="E103" s="44"/>
      <c r="F103" s="44"/>
      <c r="G103" s="44"/>
      <c r="H103" s="44"/>
      <c r="I103" s="44"/>
      <c r="J103" s="44"/>
      <c r="K103" s="44"/>
      <c r="L103" s="31"/>
    </row>
    <row r="107" spans="2:12" s="1" customFormat="1" ht="6.95" customHeight="1"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31"/>
    </row>
    <row r="108" spans="2:12" s="1" customFormat="1" ht="24.95" customHeight="1">
      <c r="B108" s="31"/>
      <c r="C108" s="20" t="s">
        <v>127</v>
      </c>
      <c r="L108" s="31"/>
    </row>
    <row r="109" spans="2:12" s="1" customFormat="1" ht="6.95" customHeight="1">
      <c r="B109" s="31"/>
      <c r="L109" s="31"/>
    </row>
    <row r="110" spans="2:12" s="1" customFormat="1" ht="12" customHeight="1">
      <c r="B110" s="31"/>
      <c r="C110" s="26" t="s">
        <v>16</v>
      </c>
      <c r="L110" s="31"/>
    </row>
    <row r="111" spans="2:12" s="1" customFormat="1" ht="16.5" customHeight="1">
      <c r="B111" s="31"/>
      <c r="E111" s="230" t="str">
        <f>E7</f>
        <v>Sportoviště Zátišská-1.Etapa Rekonstrukce</v>
      </c>
      <c r="F111" s="231"/>
      <c r="G111" s="231"/>
      <c r="H111" s="231"/>
      <c r="L111" s="31"/>
    </row>
    <row r="112" spans="2:12" s="1" customFormat="1" ht="12" customHeight="1">
      <c r="B112" s="31"/>
      <c r="C112" s="26" t="s">
        <v>114</v>
      </c>
      <c r="L112" s="31"/>
    </row>
    <row r="113" spans="2:65" s="1" customFormat="1" ht="16.5" customHeight="1">
      <c r="B113" s="31"/>
      <c r="E113" s="191" t="str">
        <f>E9</f>
        <v>SO 04 - Oplocení dětského hřiště</v>
      </c>
      <c r="F113" s="232"/>
      <c r="G113" s="232"/>
      <c r="H113" s="232"/>
      <c r="L113" s="31"/>
    </row>
    <row r="114" spans="2:65" s="1" customFormat="1" ht="6.95" customHeight="1">
      <c r="B114" s="31"/>
      <c r="L114" s="31"/>
    </row>
    <row r="115" spans="2:65" s="1" customFormat="1" ht="12" customHeight="1">
      <c r="B115" s="31"/>
      <c r="C115" s="26" t="s">
        <v>20</v>
      </c>
      <c r="F115" s="24" t="str">
        <f>F12</f>
        <v>Parc. č. 4045/2 a 4054/15 v k.ú. Modřany, Praha 12</v>
      </c>
      <c r="I115" s="26" t="s">
        <v>21</v>
      </c>
      <c r="J115" s="51" t="str">
        <f>IF(J12="","",J12)</f>
        <v>6. 5. 2025</v>
      </c>
      <c r="L115" s="31"/>
    </row>
    <row r="116" spans="2:65" s="1" customFormat="1" ht="6.95" customHeight="1">
      <c r="B116" s="31"/>
      <c r="L116" s="31"/>
    </row>
    <row r="117" spans="2:65" s="1" customFormat="1" ht="40.15" customHeight="1">
      <c r="B117" s="31"/>
      <c r="C117" s="26" t="s">
        <v>23</v>
      </c>
      <c r="F117" s="24" t="str">
        <f>E15</f>
        <v>MČ Praha 12, Generála Šišky 2375/6,Praha 4,Modřany</v>
      </c>
      <c r="I117" s="26" t="s">
        <v>30</v>
      </c>
      <c r="J117" s="29" t="str">
        <f>E21</f>
        <v>Ing.arch. Jan Mudra,Holoubkov 81,338 01 Holoubkov</v>
      </c>
      <c r="L117" s="31"/>
    </row>
    <row r="118" spans="2:65" s="1" customFormat="1" ht="15.2" customHeight="1">
      <c r="B118" s="31"/>
      <c r="C118" s="26" t="s">
        <v>28</v>
      </c>
      <c r="F118" s="24" t="str">
        <f>IF(E18="","",E18)</f>
        <v>Vyplň údaj</v>
      </c>
      <c r="I118" s="26" t="s">
        <v>34</v>
      </c>
      <c r="J118" s="29" t="str">
        <f>E24</f>
        <v xml:space="preserve"> </v>
      </c>
      <c r="L118" s="31"/>
    </row>
    <row r="119" spans="2:65" s="1" customFormat="1" ht="10.35" customHeight="1">
      <c r="B119" s="31"/>
      <c r="L119" s="31"/>
    </row>
    <row r="120" spans="2:65" s="10" customFormat="1" ht="29.25" customHeight="1">
      <c r="B120" s="111"/>
      <c r="C120" s="112" t="s">
        <v>128</v>
      </c>
      <c r="D120" s="113" t="s">
        <v>63</v>
      </c>
      <c r="E120" s="113" t="s">
        <v>59</v>
      </c>
      <c r="F120" s="113" t="s">
        <v>60</v>
      </c>
      <c r="G120" s="113" t="s">
        <v>129</v>
      </c>
      <c r="H120" s="113" t="s">
        <v>130</v>
      </c>
      <c r="I120" s="113" t="s">
        <v>131</v>
      </c>
      <c r="J120" s="114" t="s">
        <v>119</v>
      </c>
      <c r="K120" s="115" t="s">
        <v>132</v>
      </c>
      <c r="L120" s="111"/>
      <c r="M120" s="58" t="s">
        <v>1</v>
      </c>
      <c r="N120" s="59" t="s">
        <v>42</v>
      </c>
      <c r="O120" s="59" t="s">
        <v>133</v>
      </c>
      <c r="P120" s="59" t="s">
        <v>134</v>
      </c>
      <c r="Q120" s="59" t="s">
        <v>135</v>
      </c>
      <c r="R120" s="59" t="s">
        <v>136</v>
      </c>
      <c r="S120" s="59" t="s">
        <v>137</v>
      </c>
      <c r="T120" s="60" t="s">
        <v>138</v>
      </c>
    </row>
    <row r="121" spans="2:65" s="1" customFormat="1" ht="22.9" customHeight="1">
      <c r="B121" s="31"/>
      <c r="C121" s="63" t="s">
        <v>139</v>
      </c>
      <c r="J121" s="116">
        <f>BK121</f>
        <v>0</v>
      </c>
      <c r="L121" s="31"/>
      <c r="M121" s="61"/>
      <c r="N121" s="52"/>
      <c r="O121" s="52"/>
      <c r="P121" s="117">
        <f>P122</f>
        <v>0</v>
      </c>
      <c r="Q121" s="52"/>
      <c r="R121" s="117">
        <f>R122</f>
        <v>6.4826336499999995</v>
      </c>
      <c r="S121" s="52"/>
      <c r="T121" s="118">
        <f>T122</f>
        <v>0</v>
      </c>
      <c r="AT121" s="16" t="s">
        <v>77</v>
      </c>
      <c r="AU121" s="16" t="s">
        <v>121</v>
      </c>
      <c r="BK121" s="119">
        <f>BK122</f>
        <v>0</v>
      </c>
    </row>
    <row r="122" spans="2:65" s="11" customFormat="1" ht="25.9" customHeight="1">
      <c r="B122" s="120"/>
      <c r="D122" s="121" t="s">
        <v>77</v>
      </c>
      <c r="E122" s="122" t="s">
        <v>198</v>
      </c>
      <c r="F122" s="122" t="s">
        <v>199</v>
      </c>
      <c r="I122" s="123"/>
      <c r="J122" s="124">
        <f>BK122</f>
        <v>0</v>
      </c>
      <c r="L122" s="120"/>
      <c r="M122" s="125"/>
      <c r="P122" s="126">
        <f>P123+P142+P146+P171</f>
        <v>0</v>
      </c>
      <c r="R122" s="126">
        <f>R123+R142+R146+R171</f>
        <v>6.4826336499999995</v>
      </c>
      <c r="T122" s="127">
        <f>T123+T142+T146+T171</f>
        <v>0</v>
      </c>
      <c r="AR122" s="121" t="s">
        <v>86</v>
      </c>
      <c r="AT122" s="128" t="s">
        <v>77</v>
      </c>
      <c r="AU122" s="128" t="s">
        <v>78</v>
      </c>
      <c r="AY122" s="121" t="s">
        <v>142</v>
      </c>
      <c r="BK122" s="129">
        <f>BK123+BK142+BK146+BK171</f>
        <v>0</v>
      </c>
    </row>
    <row r="123" spans="2:65" s="11" customFormat="1" ht="22.9" customHeight="1">
      <c r="B123" s="120"/>
      <c r="D123" s="121" t="s">
        <v>77</v>
      </c>
      <c r="E123" s="130" t="s">
        <v>86</v>
      </c>
      <c r="F123" s="130" t="s">
        <v>200</v>
      </c>
      <c r="I123" s="123"/>
      <c r="J123" s="131">
        <f>BK123</f>
        <v>0</v>
      </c>
      <c r="L123" s="120"/>
      <c r="M123" s="125"/>
      <c r="P123" s="126">
        <f>SUM(P124:P141)</f>
        <v>0</v>
      </c>
      <c r="R123" s="126">
        <f>SUM(R124:R141)</f>
        <v>0</v>
      </c>
      <c r="T123" s="127">
        <f>SUM(T124:T141)</f>
        <v>0</v>
      </c>
      <c r="AR123" s="121" t="s">
        <v>86</v>
      </c>
      <c r="AT123" s="128" t="s">
        <v>77</v>
      </c>
      <c r="AU123" s="128" t="s">
        <v>86</v>
      </c>
      <c r="AY123" s="121" t="s">
        <v>142</v>
      </c>
      <c r="BK123" s="129">
        <f>SUM(BK124:BK141)</f>
        <v>0</v>
      </c>
    </row>
    <row r="124" spans="2:65" s="1" customFormat="1" ht="33" customHeight="1">
      <c r="B124" s="132"/>
      <c r="C124" s="133" t="s">
        <v>86</v>
      </c>
      <c r="D124" s="133" t="s">
        <v>145</v>
      </c>
      <c r="E124" s="134" t="s">
        <v>509</v>
      </c>
      <c r="F124" s="135" t="s">
        <v>510</v>
      </c>
      <c r="G124" s="136" t="s">
        <v>212</v>
      </c>
      <c r="H124" s="137">
        <v>0.96099999999999997</v>
      </c>
      <c r="I124" s="138"/>
      <c r="J124" s="139">
        <f>ROUND(I124*H124,2)</f>
        <v>0</v>
      </c>
      <c r="K124" s="140"/>
      <c r="L124" s="31"/>
      <c r="M124" s="141" t="s">
        <v>1</v>
      </c>
      <c r="N124" s="142" t="s">
        <v>43</v>
      </c>
      <c r="P124" s="143">
        <f>O124*H124</f>
        <v>0</v>
      </c>
      <c r="Q124" s="143">
        <v>0</v>
      </c>
      <c r="R124" s="143">
        <f>Q124*H124</f>
        <v>0</v>
      </c>
      <c r="S124" s="143">
        <v>0</v>
      </c>
      <c r="T124" s="144">
        <f>S124*H124</f>
        <v>0</v>
      </c>
      <c r="AR124" s="145" t="s">
        <v>164</v>
      </c>
      <c r="AT124" s="145" t="s">
        <v>145</v>
      </c>
      <c r="AU124" s="145" t="s">
        <v>88</v>
      </c>
      <c r="AY124" s="16" t="s">
        <v>142</v>
      </c>
      <c r="BE124" s="146">
        <f>IF(N124="základní",J124,0)</f>
        <v>0</v>
      </c>
      <c r="BF124" s="146">
        <f>IF(N124="snížená",J124,0)</f>
        <v>0</v>
      </c>
      <c r="BG124" s="146">
        <f>IF(N124="zákl. přenesená",J124,0)</f>
        <v>0</v>
      </c>
      <c r="BH124" s="146">
        <f>IF(N124="sníž. přenesená",J124,0)</f>
        <v>0</v>
      </c>
      <c r="BI124" s="146">
        <f>IF(N124="nulová",J124,0)</f>
        <v>0</v>
      </c>
      <c r="BJ124" s="16" t="s">
        <v>86</v>
      </c>
      <c r="BK124" s="146">
        <f>ROUND(I124*H124,2)</f>
        <v>0</v>
      </c>
      <c r="BL124" s="16" t="s">
        <v>164</v>
      </c>
      <c r="BM124" s="145" t="s">
        <v>578</v>
      </c>
    </row>
    <row r="125" spans="2:65" s="13" customFormat="1" ht="11.25">
      <c r="B125" s="163"/>
      <c r="D125" s="147" t="s">
        <v>214</v>
      </c>
      <c r="E125" s="164" t="s">
        <v>1</v>
      </c>
      <c r="F125" s="165" t="s">
        <v>579</v>
      </c>
      <c r="H125" s="166">
        <v>0.96099999999999997</v>
      </c>
      <c r="I125" s="167"/>
      <c r="L125" s="163"/>
      <c r="M125" s="168"/>
      <c r="T125" s="169"/>
      <c r="AT125" s="164" t="s">
        <v>214</v>
      </c>
      <c r="AU125" s="164" t="s">
        <v>88</v>
      </c>
      <c r="AV125" s="13" t="s">
        <v>88</v>
      </c>
      <c r="AW125" s="13" t="s">
        <v>33</v>
      </c>
      <c r="AX125" s="13" t="s">
        <v>78</v>
      </c>
      <c r="AY125" s="164" t="s">
        <v>142</v>
      </c>
    </row>
    <row r="126" spans="2:65" s="14" customFormat="1" ht="11.25">
      <c r="B126" s="170"/>
      <c r="D126" s="147" t="s">
        <v>214</v>
      </c>
      <c r="E126" s="171" t="s">
        <v>1</v>
      </c>
      <c r="F126" s="172" t="s">
        <v>217</v>
      </c>
      <c r="H126" s="173">
        <v>0.96099999999999997</v>
      </c>
      <c r="I126" s="174"/>
      <c r="L126" s="170"/>
      <c r="M126" s="175"/>
      <c r="T126" s="176"/>
      <c r="AT126" s="171" t="s">
        <v>214</v>
      </c>
      <c r="AU126" s="171" t="s">
        <v>88</v>
      </c>
      <c r="AV126" s="14" t="s">
        <v>164</v>
      </c>
      <c r="AW126" s="14" t="s">
        <v>33</v>
      </c>
      <c r="AX126" s="14" t="s">
        <v>86</v>
      </c>
      <c r="AY126" s="171" t="s">
        <v>142</v>
      </c>
    </row>
    <row r="127" spans="2:65" s="1" customFormat="1" ht="33" customHeight="1">
      <c r="B127" s="132"/>
      <c r="C127" s="133" t="s">
        <v>88</v>
      </c>
      <c r="D127" s="133" t="s">
        <v>145</v>
      </c>
      <c r="E127" s="134" t="s">
        <v>513</v>
      </c>
      <c r="F127" s="135" t="s">
        <v>514</v>
      </c>
      <c r="G127" s="136" t="s">
        <v>212</v>
      </c>
      <c r="H127" s="137">
        <v>0.96099999999999997</v>
      </c>
      <c r="I127" s="138"/>
      <c r="J127" s="139">
        <f>ROUND(I127*H127,2)</f>
        <v>0</v>
      </c>
      <c r="K127" s="140"/>
      <c r="L127" s="31"/>
      <c r="M127" s="141" t="s">
        <v>1</v>
      </c>
      <c r="N127" s="142" t="s">
        <v>43</v>
      </c>
      <c r="P127" s="143">
        <f>O127*H127</f>
        <v>0</v>
      </c>
      <c r="Q127" s="143">
        <v>0</v>
      </c>
      <c r="R127" s="143">
        <f>Q127*H127</f>
        <v>0</v>
      </c>
      <c r="S127" s="143">
        <v>0</v>
      </c>
      <c r="T127" s="144">
        <f>S127*H127</f>
        <v>0</v>
      </c>
      <c r="AR127" s="145" t="s">
        <v>164</v>
      </c>
      <c r="AT127" s="145" t="s">
        <v>145</v>
      </c>
      <c r="AU127" s="145" t="s">
        <v>88</v>
      </c>
      <c r="AY127" s="16" t="s">
        <v>142</v>
      </c>
      <c r="BE127" s="146">
        <f>IF(N127="základní",J127,0)</f>
        <v>0</v>
      </c>
      <c r="BF127" s="146">
        <f>IF(N127="snížená",J127,0)</f>
        <v>0</v>
      </c>
      <c r="BG127" s="146">
        <f>IF(N127="zákl. přenesená",J127,0)</f>
        <v>0</v>
      </c>
      <c r="BH127" s="146">
        <f>IF(N127="sníž. přenesená",J127,0)</f>
        <v>0</v>
      </c>
      <c r="BI127" s="146">
        <f>IF(N127="nulová",J127,0)</f>
        <v>0</v>
      </c>
      <c r="BJ127" s="16" t="s">
        <v>86</v>
      </c>
      <c r="BK127" s="146">
        <f>ROUND(I127*H127,2)</f>
        <v>0</v>
      </c>
      <c r="BL127" s="16" t="s">
        <v>164</v>
      </c>
      <c r="BM127" s="145" t="s">
        <v>580</v>
      </c>
    </row>
    <row r="128" spans="2:65" s="13" customFormat="1" ht="11.25">
      <c r="B128" s="163"/>
      <c r="D128" s="147" t="s">
        <v>214</v>
      </c>
      <c r="E128" s="164" t="s">
        <v>1</v>
      </c>
      <c r="F128" s="165" t="s">
        <v>579</v>
      </c>
      <c r="H128" s="166">
        <v>0.96099999999999997</v>
      </c>
      <c r="I128" s="167"/>
      <c r="L128" s="163"/>
      <c r="M128" s="168"/>
      <c r="T128" s="169"/>
      <c r="AT128" s="164" t="s">
        <v>214</v>
      </c>
      <c r="AU128" s="164" t="s">
        <v>88</v>
      </c>
      <c r="AV128" s="13" t="s">
        <v>88</v>
      </c>
      <c r="AW128" s="13" t="s">
        <v>33</v>
      </c>
      <c r="AX128" s="13" t="s">
        <v>78</v>
      </c>
      <c r="AY128" s="164" t="s">
        <v>142</v>
      </c>
    </row>
    <row r="129" spans="2:65" s="14" customFormat="1" ht="11.25">
      <c r="B129" s="170"/>
      <c r="D129" s="147" t="s">
        <v>214</v>
      </c>
      <c r="E129" s="171" t="s">
        <v>1</v>
      </c>
      <c r="F129" s="172" t="s">
        <v>217</v>
      </c>
      <c r="H129" s="173">
        <v>0.96099999999999997</v>
      </c>
      <c r="I129" s="174"/>
      <c r="L129" s="170"/>
      <c r="M129" s="175"/>
      <c r="T129" s="176"/>
      <c r="AT129" s="171" t="s">
        <v>214</v>
      </c>
      <c r="AU129" s="171" t="s">
        <v>88</v>
      </c>
      <c r="AV129" s="14" t="s">
        <v>164</v>
      </c>
      <c r="AW129" s="14" t="s">
        <v>33</v>
      </c>
      <c r="AX129" s="14" t="s">
        <v>86</v>
      </c>
      <c r="AY129" s="171" t="s">
        <v>142</v>
      </c>
    </row>
    <row r="130" spans="2:65" s="1" customFormat="1" ht="24.2" customHeight="1">
      <c r="B130" s="132"/>
      <c r="C130" s="133" t="s">
        <v>157</v>
      </c>
      <c r="D130" s="133" t="s">
        <v>145</v>
      </c>
      <c r="E130" s="134" t="s">
        <v>281</v>
      </c>
      <c r="F130" s="135" t="s">
        <v>282</v>
      </c>
      <c r="G130" s="136" t="s">
        <v>212</v>
      </c>
      <c r="H130" s="137">
        <v>1.9219999999999999</v>
      </c>
      <c r="I130" s="138"/>
      <c r="J130" s="139">
        <f>ROUND(I130*H130,2)</f>
        <v>0</v>
      </c>
      <c r="K130" s="140"/>
      <c r="L130" s="31"/>
      <c r="M130" s="141" t="s">
        <v>1</v>
      </c>
      <c r="N130" s="142" t="s">
        <v>43</v>
      </c>
      <c r="P130" s="143">
        <f>O130*H130</f>
        <v>0</v>
      </c>
      <c r="Q130" s="143">
        <v>0</v>
      </c>
      <c r="R130" s="143">
        <f>Q130*H130</f>
        <v>0</v>
      </c>
      <c r="S130" s="143">
        <v>0</v>
      </c>
      <c r="T130" s="144">
        <f>S130*H130</f>
        <v>0</v>
      </c>
      <c r="AR130" s="145" t="s">
        <v>164</v>
      </c>
      <c r="AT130" s="145" t="s">
        <v>145</v>
      </c>
      <c r="AU130" s="145" t="s">
        <v>88</v>
      </c>
      <c r="AY130" s="16" t="s">
        <v>142</v>
      </c>
      <c r="BE130" s="146">
        <f>IF(N130="základní",J130,0)</f>
        <v>0</v>
      </c>
      <c r="BF130" s="146">
        <f>IF(N130="snížená",J130,0)</f>
        <v>0</v>
      </c>
      <c r="BG130" s="146">
        <f>IF(N130="zákl. přenesená",J130,0)</f>
        <v>0</v>
      </c>
      <c r="BH130" s="146">
        <f>IF(N130="sníž. přenesená",J130,0)</f>
        <v>0</v>
      </c>
      <c r="BI130" s="146">
        <f>IF(N130="nulová",J130,0)</f>
        <v>0</v>
      </c>
      <c r="BJ130" s="16" t="s">
        <v>86</v>
      </c>
      <c r="BK130" s="146">
        <f>ROUND(I130*H130,2)</f>
        <v>0</v>
      </c>
      <c r="BL130" s="16" t="s">
        <v>164</v>
      </c>
      <c r="BM130" s="145" t="s">
        <v>581</v>
      </c>
    </row>
    <row r="131" spans="2:65" s="13" customFormat="1" ht="11.25">
      <c r="B131" s="163"/>
      <c r="D131" s="147" t="s">
        <v>214</v>
      </c>
      <c r="E131" s="164" t="s">
        <v>1</v>
      </c>
      <c r="F131" s="165" t="s">
        <v>582</v>
      </c>
      <c r="H131" s="166">
        <v>1.9219999999999999</v>
      </c>
      <c r="I131" s="167"/>
      <c r="L131" s="163"/>
      <c r="M131" s="168"/>
      <c r="T131" s="169"/>
      <c r="AT131" s="164" t="s">
        <v>214</v>
      </c>
      <c r="AU131" s="164" t="s">
        <v>88</v>
      </c>
      <c r="AV131" s="13" t="s">
        <v>88</v>
      </c>
      <c r="AW131" s="13" t="s">
        <v>33</v>
      </c>
      <c r="AX131" s="13" t="s">
        <v>78</v>
      </c>
      <c r="AY131" s="164" t="s">
        <v>142</v>
      </c>
    </row>
    <row r="132" spans="2:65" s="14" customFormat="1" ht="11.25">
      <c r="B132" s="170"/>
      <c r="D132" s="147" t="s">
        <v>214</v>
      </c>
      <c r="E132" s="171" t="s">
        <v>1</v>
      </c>
      <c r="F132" s="172" t="s">
        <v>217</v>
      </c>
      <c r="H132" s="173">
        <v>1.9219999999999999</v>
      </c>
      <c r="I132" s="174"/>
      <c r="L132" s="170"/>
      <c r="M132" s="175"/>
      <c r="T132" s="176"/>
      <c r="AT132" s="171" t="s">
        <v>214</v>
      </c>
      <c r="AU132" s="171" t="s">
        <v>88</v>
      </c>
      <c r="AV132" s="14" t="s">
        <v>164</v>
      </c>
      <c r="AW132" s="14" t="s">
        <v>33</v>
      </c>
      <c r="AX132" s="14" t="s">
        <v>86</v>
      </c>
      <c r="AY132" s="171" t="s">
        <v>142</v>
      </c>
    </row>
    <row r="133" spans="2:65" s="1" customFormat="1" ht="37.9" customHeight="1">
      <c r="B133" s="132"/>
      <c r="C133" s="133" t="s">
        <v>164</v>
      </c>
      <c r="D133" s="133" t="s">
        <v>145</v>
      </c>
      <c r="E133" s="134" t="s">
        <v>285</v>
      </c>
      <c r="F133" s="135" t="s">
        <v>286</v>
      </c>
      <c r="G133" s="136" t="s">
        <v>212</v>
      </c>
      <c r="H133" s="137">
        <v>1.9219999999999999</v>
      </c>
      <c r="I133" s="138"/>
      <c r="J133" s="139">
        <f>ROUND(I133*H133,2)</f>
        <v>0</v>
      </c>
      <c r="K133" s="140"/>
      <c r="L133" s="31"/>
      <c r="M133" s="141" t="s">
        <v>1</v>
      </c>
      <c r="N133" s="142" t="s">
        <v>43</v>
      </c>
      <c r="P133" s="143">
        <f>O133*H133</f>
        <v>0</v>
      </c>
      <c r="Q133" s="143">
        <v>0</v>
      </c>
      <c r="R133" s="143">
        <f>Q133*H133</f>
        <v>0</v>
      </c>
      <c r="S133" s="143">
        <v>0</v>
      </c>
      <c r="T133" s="144">
        <f>S133*H133</f>
        <v>0</v>
      </c>
      <c r="AR133" s="145" t="s">
        <v>164</v>
      </c>
      <c r="AT133" s="145" t="s">
        <v>145</v>
      </c>
      <c r="AU133" s="145" t="s">
        <v>88</v>
      </c>
      <c r="AY133" s="16" t="s">
        <v>142</v>
      </c>
      <c r="BE133" s="146">
        <f>IF(N133="základní",J133,0)</f>
        <v>0</v>
      </c>
      <c r="BF133" s="146">
        <f>IF(N133="snížená",J133,0)</f>
        <v>0</v>
      </c>
      <c r="BG133" s="146">
        <f>IF(N133="zákl. přenesená",J133,0)</f>
        <v>0</v>
      </c>
      <c r="BH133" s="146">
        <f>IF(N133="sníž. přenesená",J133,0)</f>
        <v>0</v>
      </c>
      <c r="BI133" s="146">
        <f>IF(N133="nulová",J133,0)</f>
        <v>0</v>
      </c>
      <c r="BJ133" s="16" t="s">
        <v>86</v>
      </c>
      <c r="BK133" s="146">
        <f>ROUND(I133*H133,2)</f>
        <v>0</v>
      </c>
      <c r="BL133" s="16" t="s">
        <v>164</v>
      </c>
      <c r="BM133" s="145" t="s">
        <v>583</v>
      </c>
    </row>
    <row r="134" spans="2:65" s="13" customFormat="1" ht="11.25">
      <c r="B134" s="163"/>
      <c r="D134" s="147" t="s">
        <v>214</v>
      </c>
      <c r="E134" s="164" t="s">
        <v>1</v>
      </c>
      <c r="F134" s="165" t="s">
        <v>584</v>
      </c>
      <c r="H134" s="166">
        <v>1.9219999999999999</v>
      </c>
      <c r="I134" s="167"/>
      <c r="L134" s="163"/>
      <c r="M134" s="168"/>
      <c r="T134" s="169"/>
      <c r="AT134" s="164" t="s">
        <v>214</v>
      </c>
      <c r="AU134" s="164" t="s">
        <v>88</v>
      </c>
      <c r="AV134" s="13" t="s">
        <v>88</v>
      </c>
      <c r="AW134" s="13" t="s">
        <v>33</v>
      </c>
      <c r="AX134" s="13" t="s">
        <v>78</v>
      </c>
      <c r="AY134" s="164" t="s">
        <v>142</v>
      </c>
    </row>
    <row r="135" spans="2:65" s="14" customFormat="1" ht="11.25">
      <c r="B135" s="170"/>
      <c r="D135" s="147" t="s">
        <v>214</v>
      </c>
      <c r="E135" s="171" t="s">
        <v>1</v>
      </c>
      <c r="F135" s="172" t="s">
        <v>217</v>
      </c>
      <c r="H135" s="173">
        <v>1.9219999999999999</v>
      </c>
      <c r="I135" s="174"/>
      <c r="L135" s="170"/>
      <c r="M135" s="175"/>
      <c r="T135" s="176"/>
      <c r="AT135" s="171" t="s">
        <v>214</v>
      </c>
      <c r="AU135" s="171" t="s">
        <v>88</v>
      </c>
      <c r="AV135" s="14" t="s">
        <v>164</v>
      </c>
      <c r="AW135" s="14" t="s">
        <v>33</v>
      </c>
      <c r="AX135" s="14" t="s">
        <v>86</v>
      </c>
      <c r="AY135" s="171" t="s">
        <v>142</v>
      </c>
    </row>
    <row r="136" spans="2:65" s="1" customFormat="1" ht="37.9" customHeight="1">
      <c r="B136" s="132"/>
      <c r="C136" s="133" t="s">
        <v>163</v>
      </c>
      <c r="D136" s="133" t="s">
        <v>145</v>
      </c>
      <c r="E136" s="134" t="s">
        <v>288</v>
      </c>
      <c r="F136" s="135" t="s">
        <v>289</v>
      </c>
      <c r="G136" s="136" t="s">
        <v>212</v>
      </c>
      <c r="H136" s="137">
        <v>57.66</v>
      </c>
      <c r="I136" s="138"/>
      <c r="J136" s="139">
        <f>ROUND(I136*H136,2)</f>
        <v>0</v>
      </c>
      <c r="K136" s="140"/>
      <c r="L136" s="31"/>
      <c r="M136" s="141" t="s">
        <v>1</v>
      </c>
      <c r="N136" s="142" t="s">
        <v>43</v>
      </c>
      <c r="P136" s="143">
        <f>O136*H136</f>
        <v>0</v>
      </c>
      <c r="Q136" s="143">
        <v>0</v>
      </c>
      <c r="R136" s="143">
        <f>Q136*H136</f>
        <v>0</v>
      </c>
      <c r="S136" s="143">
        <v>0</v>
      </c>
      <c r="T136" s="144">
        <f>S136*H136</f>
        <v>0</v>
      </c>
      <c r="AR136" s="145" t="s">
        <v>164</v>
      </c>
      <c r="AT136" s="145" t="s">
        <v>145</v>
      </c>
      <c r="AU136" s="145" t="s">
        <v>88</v>
      </c>
      <c r="AY136" s="16" t="s">
        <v>142</v>
      </c>
      <c r="BE136" s="146">
        <f>IF(N136="základní",J136,0)</f>
        <v>0</v>
      </c>
      <c r="BF136" s="146">
        <f>IF(N136="snížená",J136,0)</f>
        <v>0</v>
      </c>
      <c r="BG136" s="146">
        <f>IF(N136="zákl. přenesená",J136,0)</f>
        <v>0</v>
      </c>
      <c r="BH136" s="146">
        <f>IF(N136="sníž. přenesená",J136,0)</f>
        <v>0</v>
      </c>
      <c r="BI136" s="146">
        <f>IF(N136="nulová",J136,0)</f>
        <v>0</v>
      </c>
      <c r="BJ136" s="16" t="s">
        <v>86</v>
      </c>
      <c r="BK136" s="146">
        <f>ROUND(I136*H136,2)</f>
        <v>0</v>
      </c>
      <c r="BL136" s="16" t="s">
        <v>164</v>
      </c>
      <c r="BM136" s="145" t="s">
        <v>585</v>
      </c>
    </row>
    <row r="137" spans="2:65" s="13" customFormat="1" ht="11.25">
      <c r="B137" s="163"/>
      <c r="D137" s="147" t="s">
        <v>214</v>
      </c>
      <c r="E137" s="164" t="s">
        <v>1</v>
      </c>
      <c r="F137" s="165" t="s">
        <v>586</v>
      </c>
      <c r="H137" s="166">
        <v>57.66</v>
      </c>
      <c r="I137" s="167"/>
      <c r="L137" s="163"/>
      <c r="M137" s="168"/>
      <c r="T137" s="169"/>
      <c r="AT137" s="164" t="s">
        <v>214</v>
      </c>
      <c r="AU137" s="164" t="s">
        <v>88</v>
      </c>
      <c r="AV137" s="13" t="s">
        <v>88</v>
      </c>
      <c r="AW137" s="13" t="s">
        <v>33</v>
      </c>
      <c r="AX137" s="13" t="s">
        <v>78</v>
      </c>
      <c r="AY137" s="164" t="s">
        <v>142</v>
      </c>
    </row>
    <row r="138" spans="2:65" s="14" customFormat="1" ht="11.25">
      <c r="B138" s="170"/>
      <c r="D138" s="147" t="s">
        <v>214</v>
      </c>
      <c r="E138" s="171" t="s">
        <v>1</v>
      </c>
      <c r="F138" s="172" t="s">
        <v>217</v>
      </c>
      <c r="H138" s="173">
        <v>57.66</v>
      </c>
      <c r="I138" s="174"/>
      <c r="L138" s="170"/>
      <c r="M138" s="175"/>
      <c r="T138" s="176"/>
      <c r="AT138" s="171" t="s">
        <v>214</v>
      </c>
      <c r="AU138" s="171" t="s">
        <v>88</v>
      </c>
      <c r="AV138" s="14" t="s">
        <v>164</v>
      </c>
      <c r="AW138" s="14" t="s">
        <v>33</v>
      </c>
      <c r="AX138" s="14" t="s">
        <v>86</v>
      </c>
      <c r="AY138" s="171" t="s">
        <v>142</v>
      </c>
    </row>
    <row r="139" spans="2:65" s="1" customFormat="1" ht="33" customHeight="1">
      <c r="B139" s="132"/>
      <c r="C139" s="133" t="s">
        <v>175</v>
      </c>
      <c r="D139" s="133" t="s">
        <v>145</v>
      </c>
      <c r="E139" s="134" t="s">
        <v>292</v>
      </c>
      <c r="F139" s="135" t="s">
        <v>293</v>
      </c>
      <c r="G139" s="136" t="s">
        <v>246</v>
      </c>
      <c r="H139" s="137">
        <v>3.556</v>
      </c>
      <c r="I139" s="138"/>
      <c r="J139" s="139">
        <f>ROUND(I139*H139,2)</f>
        <v>0</v>
      </c>
      <c r="K139" s="140"/>
      <c r="L139" s="31"/>
      <c r="M139" s="141" t="s">
        <v>1</v>
      </c>
      <c r="N139" s="142" t="s">
        <v>43</v>
      </c>
      <c r="P139" s="143">
        <f>O139*H139</f>
        <v>0</v>
      </c>
      <c r="Q139" s="143">
        <v>0</v>
      </c>
      <c r="R139" s="143">
        <f>Q139*H139</f>
        <v>0</v>
      </c>
      <c r="S139" s="143">
        <v>0</v>
      </c>
      <c r="T139" s="144">
        <f>S139*H139</f>
        <v>0</v>
      </c>
      <c r="AR139" s="145" t="s">
        <v>164</v>
      </c>
      <c r="AT139" s="145" t="s">
        <v>145</v>
      </c>
      <c r="AU139" s="145" t="s">
        <v>88</v>
      </c>
      <c r="AY139" s="16" t="s">
        <v>142</v>
      </c>
      <c r="BE139" s="146">
        <f>IF(N139="základní",J139,0)</f>
        <v>0</v>
      </c>
      <c r="BF139" s="146">
        <f>IF(N139="snížená",J139,0)</f>
        <v>0</v>
      </c>
      <c r="BG139" s="146">
        <f>IF(N139="zákl. přenesená",J139,0)</f>
        <v>0</v>
      </c>
      <c r="BH139" s="146">
        <f>IF(N139="sníž. přenesená",J139,0)</f>
        <v>0</v>
      </c>
      <c r="BI139" s="146">
        <f>IF(N139="nulová",J139,0)</f>
        <v>0</v>
      </c>
      <c r="BJ139" s="16" t="s">
        <v>86</v>
      </c>
      <c r="BK139" s="146">
        <f>ROUND(I139*H139,2)</f>
        <v>0</v>
      </c>
      <c r="BL139" s="16" t="s">
        <v>164</v>
      </c>
      <c r="BM139" s="145" t="s">
        <v>521</v>
      </c>
    </row>
    <row r="140" spans="2:65" s="13" customFormat="1" ht="11.25">
      <c r="B140" s="163"/>
      <c r="D140" s="147" t="s">
        <v>214</v>
      </c>
      <c r="E140" s="164" t="s">
        <v>1</v>
      </c>
      <c r="F140" s="165" t="s">
        <v>587</v>
      </c>
      <c r="H140" s="166">
        <v>3.556</v>
      </c>
      <c r="I140" s="167"/>
      <c r="L140" s="163"/>
      <c r="M140" s="168"/>
      <c r="T140" s="169"/>
      <c r="AT140" s="164" t="s">
        <v>214</v>
      </c>
      <c r="AU140" s="164" t="s">
        <v>88</v>
      </c>
      <c r="AV140" s="13" t="s">
        <v>88</v>
      </c>
      <c r="AW140" s="13" t="s">
        <v>33</v>
      </c>
      <c r="AX140" s="13" t="s">
        <v>78</v>
      </c>
      <c r="AY140" s="164" t="s">
        <v>142</v>
      </c>
    </row>
    <row r="141" spans="2:65" s="14" customFormat="1" ht="11.25">
      <c r="B141" s="170"/>
      <c r="D141" s="147" t="s">
        <v>214</v>
      </c>
      <c r="E141" s="171" t="s">
        <v>1</v>
      </c>
      <c r="F141" s="172" t="s">
        <v>217</v>
      </c>
      <c r="H141" s="173">
        <v>3.556</v>
      </c>
      <c r="I141" s="174"/>
      <c r="L141" s="170"/>
      <c r="M141" s="175"/>
      <c r="T141" s="176"/>
      <c r="AT141" s="171" t="s">
        <v>214</v>
      </c>
      <c r="AU141" s="171" t="s">
        <v>88</v>
      </c>
      <c r="AV141" s="14" t="s">
        <v>164</v>
      </c>
      <c r="AW141" s="14" t="s">
        <v>33</v>
      </c>
      <c r="AX141" s="14" t="s">
        <v>86</v>
      </c>
      <c r="AY141" s="171" t="s">
        <v>142</v>
      </c>
    </row>
    <row r="142" spans="2:65" s="11" customFormat="1" ht="22.9" customHeight="1">
      <c r="B142" s="120"/>
      <c r="D142" s="121" t="s">
        <v>77</v>
      </c>
      <c r="E142" s="130" t="s">
        <v>88</v>
      </c>
      <c r="F142" s="130" t="s">
        <v>413</v>
      </c>
      <c r="I142" s="123"/>
      <c r="J142" s="131">
        <f>BK142</f>
        <v>0</v>
      </c>
      <c r="L142" s="120"/>
      <c r="M142" s="125"/>
      <c r="P142" s="126">
        <f>SUM(P143:P145)</f>
        <v>0</v>
      </c>
      <c r="R142" s="126">
        <f>SUM(R143:R145)</f>
        <v>4.8085941399999994</v>
      </c>
      <c r="T142" s="127">
        <f>SUM(T143:T145)</f>
        <v>0</v>
      </c>
      <c r="AR142" s="121" t="s">
        <v>86</v>
      </c>
      <c r="AT142" s="128" t="s">
        <v>77</v>
      </c>
      <c r="AU142" s="128" t="s">
        <v>86</v>
      </c>
      <c r="AY142" s="121" t="s">
        <v>142</v>
      </c>
      <c r="BK142" s="129">
        <f>SUM(BK143:BK145)</f>
        <v>0</v>
      </c>
    </row>
    <row r="143" spans="2:65" s="1" customFormat="1" ht="16.5" customHeight="1">
      <c r="B143" s="132"/>
      <c r="C143" s="133" t="s">
        <v>181</v>
      </c>
      <c r="D143" s="133" t="s">
        <v>145</v>
      </c>
      <c r="E143" s="134" t="s">
        <v>530</v>
      </c>
      <c r="F143" s="135" t="s">
        <v>531</v>
      </c>
      <c r="G143" s="136" t="s">
        <v>212</v>
      </c>
      <c r="H143" s="137">
        <v>1.9219999999999999</v>
      </c>
      <c r="I143" s="138"/>
      <c r="J143" s="139">
        <f>ROUND(I143*H143,2)</f>
        <v>0</v>
      </c>
      <c r="K143" s="140"/>
      <c r="L143" s="31"/>
      <c r="M143" s="141" t="s">
        <v>1</v>
      </c>
      <c r="N143" s="142" t="s">
        <v>43</v>
      </c>
      <c r="P143" s="143">
        <f>O143*H143</f>
        <v>0</v>
      </c>
      <c r="Q143" s="143">
        <v>2.5018699999999998</v>
      </c>
      <c r="R143" s="143">
        <f>Q143*H143</f>
        <v>4.8085941399999994</v>
      </c>
      <c r="S143" s="143">
        <v>0</v>
      </c>
      <c r="T143" s="144">
        <f>S143*H143</f>
        <v>0</v>
      </c>
      <c r="AR143" s="145" t="s">
        <v>164</v>
      </c>
      <c r="AT143" s="145" t="s">
        <v>145</v>
      </c>
      <c r="AU143" s="145" t="s">
        <v>88</v>
      </c>
      <c r="AY143" s="16" t="s">
        <v>142</v>
      </c>
      <c r="BE143" s="146">
        <f>IF(N143="základní",J143,0)</f>
        <v>0</v>
      </c>
      <c r="BF143" s="146">
        <f>IF(N143="snížená",J143,0)</f>
        <v>0</v>
      </c>
      <c r="BG143" s="146">
        <f>IF(N143="zákl. přenesená",J143,0)</f>
        <v>0</v>
      </c>
      <c r="BH143" s="146">
        <f>IF(N143="sníž. přenesená",J143,0)</f>
        <v>0</v>
      </c>
      <c r="BI143" s="146">
        <f>IF(N143="nulová",J143,0)</f>
        <v>0</v>
      </c>
      <c r="BJ143" s="16" t="s">
        <v>86</v>
      </c>
      <c r="BK143" s="146">
        <f>ROUND(I143*H143,2)</f>
        <v>0</v>
      </c>
      <c r="BL143" s="16" t="s">
        <v>164</v>
      </c>
      <c r="BM143" s="145" t="s">
        <v>532</v>
      </c>
    </row>
    <row r="144" spans="2:65" s="13" customFormat="1" ht="11.25">
      <c r="B144" s="163"/>
      <c r="D144" s="147" t="s">
        <v>214</v>
      </c>
      <c r="E144" s="164" t="s">
        <v>1</v>
      </c>
      <c r="F144" s="165" t="s">
        <v>588</v>
      </c>
      <c r="H144" s="166">
        <v>1.9219999999999999</v>
      </c>
      <c r="I144" s="167"/>
      <c r="L144" s="163"/>
      <c r="M144" s="168"/>
      <c r="T144" s="169"/>
      <c r="AT144" s="164" t="s">
        <v>214</v>
      </c>
      <c r="AU144" s="164" t="s">
        <v>88</v>
      </c>
      <c r="AV144" s="13" t="s">
        <v>88</v>
      </c>
      <c r="AW144" s="13" t="s">
        <v>33</v>
      </c>
      <c r="AX144" s="13" t="s">
        <v>78</v>
      </c>
      <c r="AY144" s="164" t="s">
        <v>142</v>
      </c>
    </row>
    <row r="145" spans="2:65" s="14" customFormat="1" ht="11.25">
      <c r="B145" s="170"/>
      <c r="D145" s="147" t="s">
        <v>214</v>
      </c>
      <c r="E145" s="171" t="s">
        <v>1</v>
      </c>
      <c r="F145" s="172" t="s">
        <v>217</v>
      </c>
      <c r="H145" s="173">
        <v>1.9219999999999999</v>
      </c>
      <c r="I145" s="174"/>
      <c r="L145" s="170"/>
      <c r="M145" s="175"/>
      <c r="T145" s="176"/>
      <c r="AT145" s="171" t="s">
        <v>214</v>
      </c>
      <c r="AU145" s="171" t="s">
        <v>88</v>
      </c>
      <c r="AV145" s="14" t="s">
        <v>164</v>
      </c>
      <c r="AW145" s="14" t="s">
        <v>33</v>
      </c>
      <c r="AX145" s="14" t="s">
        <v>86</v>
      </c>
      <c r="AY145" s="171" t="s">
        <v>142</v>
      </c>
    </row>
    <row r="146" spans="2:65" s="11" customFormat="1" ht="22.9" customHeight="1">
      <c r="B146" s="120"/>
      <c r="D146" s="121" t="s">
        <v>77</v>
      </c>
      <c r="E146" s="130" t="s">
        <v>157</v>
      </c>
      <c r="F146" s="130" t="s">
        <v>534</v>
      </c>
      <c r="I146" s="123"/>
      <c r="J146" s="131">
        <f>BK146</f>
        <v>0</v>
      </c>
      <c r="L146" s="120"/>
      <c r="M146" s="125"/>
      <c r="P146" s="126">
        <f>SUM(P147:P170)</f>
        <v>0</v>
      </c>
      <c r="R146" s="126">
        <f>SUM(R147:R170)</f>
        <v>1.6740395100000001</v>
      </c>
      <c r="T146" s="127">
        <f>SUM(T147:T170)</f>
        <v>0</v>
      </c>
      <c r="AR146" s="121" t="s">
        <v>86</v>
      </c>
      <c r="AT146" s="128" t="s">
        <v>77</v>
      </c>
      <c r="AU146" s="128" t="s">
        <v>86</v>
      </c>
      <c r="AY146" s="121" t="s">
        <v>142</v>
      </c>
      <c r="BK146" s="129">
        <f>SUM(BK147:BK170)</f>
        <v>0</v>
      </c>
    </row>
    <row r="147" spans="2:65" s="1" customFormat="1" ht="24.2" customHeight="1">
      <c r="B147" s="132"/>
      <c r="C147" s="133" t="s">
        <v>185</v>
      </c>
      <c r="D147" s="133" t="s">
        <v>145</v>
      </c>
      <c r="E147" s="134" t="s">
        <v>535</v>
      </c>
      <c r="F147" s="135" t="s">
        <v>536</v>
      </c>
      <c r="G147" s="136" t="s">
        <v>203</v>
      </c>
      <c r="H147" s="137">
        <v>8.5410000000000004</v>
      </c>
      <c r="I147" s="138"/>
      <c r="J147" s="139">
        <f>ROUND(I147*H147,2)</f>
        <v>0</v>
      </c>
      <c r="K147" s="140"/>
      <c r="L147" s="31"/>
      <c r="M147" s="141" t="s">
        <v>1</v>
      </c>
      <c r="N147" s="142" t="s">
        <v>43</v>
      </c>
      <c r="P147" s="143">
        <f>O147*H147</f>
        <v>0</v>
      </c>
      <c r="Q147" s="143">
        <v>3.1099999999999999E-3</v>
      </c>
      <c r="R147" s="143">
        <f>Q147*H147</f>
        <v>2.6562510000000001E-2</v>
      </c>
      <c r="S147" s="143">
        <v>0</v>
      </c>
      <c r="T147" s="144">
        <f>S147*H147</f>
        <v>0</v>
      </c>
      <c r="AR147" s="145" t="s">
        <v>164</v>
      </c>
      <c r="AT147" s="145" t="s">
        <v>145</v>
      </c>
      <c r="AU147" s="145" t="s">
        <v>88</v>
      </c>
      <c r="AY147" s="16" t="s">
        <v>142</v>
      </c>
      <c r="BE147" s="146">
        <f>IF(N147="základní",J147,0)</f>
        <v>0</v>
      </c>
      <c r="BF147" s="146">
        <f>IF(N147="snížená",J147,0)</f>
        <v>0</v>
      </c>
      <c r="BG147" s="146">
        <f>IF(N147="zákl. přenesená",J147,0)</f>
        <v>0</v>
      </c>
      <c r="BH147" s="146">
        <f>IF(N147="sníž. přenesená",J147,0)</f>
        <v>0</v>
      </c>
      <c r="BI147" s="146">
        <f>IF(N147="nulová",J147,0)</f>
        <v>0</v>
      </c>
      <c r="BJ147" s="16" t="s">
        <v>86</v>
      </c>
      <c r="BK147" s="146">
        <f>ROUND(I147*H147,2)</f>
        <v>0</v>
      </c>
      <c r="BL147" s="16" t="s">
        <v>164</v>
      </c>
      <c r="BM147" s="145" t="s">
        <v>589</v>
      </c>
    </row>
    <row r="148" spans="2:65" s="13" customFormat="1" ht="11.25">
      <c r="B148" s="163"/>
      <c r="D148" s="147" t="s">
        <v>214</v>
      </c>
      <c r="E148" s="164" t="s">
        <v>1</v>
      </c>
      <c r="F148" s="165" t="s">
        <v>590</v>
      </c>
      <c r="H148" s="166">
        <v>8.5410000000000004</v>
      </c>
      <c r="I148" s="167"/>
      <c r="L148" s="163"/>
      <c r="M148" s="168"/>
      <c r="T148" s="169"/>
      <c r="AT148" s="164" t="s">
        <v>214</v>
      </c>
      <c r="AU148" s="164" t="s">
        <v>88</v>
      </c>
      <c r="AV148" s="13" t="s">
        <v>88</v>
      </c>
      <c r="AW148" s="13" t="s">
        <v>33</v>
      </c>
      <c r="AX148" s="13" t="s">
        <v>78</v>
      </c>
      <c r="AY148" s="164" t="s">
        <v>142</v>
      </c>
    </row>
    <row r="149" spans="2:65" s="14" customFormat="1" ht="11.25">
      <c r="B149" s="170"/>
      <c r="D149" s="147" t="s">
        <v>214</v>
      </c>
      <c r="E149" s="171" t="s">
        <v>1</v>
      </c>
      <c r="F149" s="172" t="s">
        <v>217</v>
      </c>
      <c r="H149" s="173">
        <v>8.5410000000000004</v>
      </c>
      <c r="I149" s="174"/>
      <c r="L149" s="170"/>
      <c r="M149" s="175"/>
      <c r="T149" s="176"/>
      <c r="AT149" s="171" t="s">
        <v>214</v>
      </c>
      <c r="AU149" s="171" t="s">
        <v>88</v>
      </c>
      <c r="AV149" s="14" t="s">
        <v>164</v>
      </c>
      <c r="AW149" s="14" t="s">
        <v>33</v>
      </c>
      <c r="AX149" s="14" t="s">
        <v>86</v>
      </c>
      <c r="AY149" s="171" t="s">
        <v>142</v>
      </c>
    </row>
    <row r="150" spans="2:65" s="1" customFormat="1" ht="24.2" customHeight="1">
      <c r="B150" s="132"/>
      <c r="C150" s="133" t="s">
        <v>189</v>
      </c>
      <c r="D150" s="133" t="s">
        <v>145</v>
      </c>
      <c r="E150" s="134" t="s">
        <v>539</v>
      </c>
      <c r="F150" s="135" t="s">
        <v>540</v>
      </c>
      <c r="G150" s="136" t="s">
        <v>203</v>
      </c>
      <c r="H150" s="137">
        <v>8.5410000000000004</v>
      </c>
      <c r="I150" s="138"/>
      <c r="J150" s="139">
        <f>ROUND(I150*H150,2)</f>
        <v>0</v>
      </c>
      <c r="K150" s="140"/>
      <c r="L150" s="31"/>
      <c r="M150" s="141" t="s">
        <v>1</v>
      </c>
      <c r="N150" s="142" t="s">
        <v>43</v>
      </c>
      <c r="P150" s="143">
        <f>O150*H150</f>
        <v>0</v>
      </c>
      <c r="Q150" s="143">
        <v>0</v>
      </c>
      <c r="R150" s="143">
        <f>Q150*H150</f>
        <v>0</v>
      </c>
      <c r="S150" s="143">
        <v>0</v>
      </c>
      <c r="T150" s="144">
        <f>S150*H150</f>
        <v>0</v>
      </c>
      <c r="AR150" s="145" t="s">
        <v>164</v>
      </c>
      <c r="AT150" s="145" t="s">
        <v>145</v>
      </c>
      <c r="AU150" s="145" t="s">
        <v>88</v>
      </c>
      <c r="AY150" s="16" t="s">
        <v>142</v>
      </c>
      <c r="BE150" s="146">
        <f>IF(N150="základní",J150,0)</f>
        <v>0</v>
      </c>
      <c r="BF150" s="146">
        <f>IF(N150="snížená",J150,0)</f>
        <v>0</v>
      </c>
      <c r="BG150" s="146">
        <f>IF(N150="zákl. přenesená",J150,0)</f>
        <v>0</v>
      </c>
      <c r="BH150" s="146">
        <f>IF(N150="sníž. přenesená",J150,0)</f>
        <v>0</v>
      </c>
      <c r="BI150" s="146">
        <f>IF(N150="nulová",J150,0)</f>
        <v>0</v>
      </c>
      <c r="BJ150" s="16" t="s">
        <v>86</v>
      </c>
      <c r="BK150" s="146">
        <f>ROUND(I150*H150,2)</f>
        <v>0</v>
      </c>
      <c r="BL150" s="16" t="s">
        <v>164</v>
      </c>
      <c r="BM150" s="145" t="s">
        <v>591</v>
      </c>
    </row>
    <row r="151" spans="2:65" s="1" customFormat="1" ht="24.2" customHeight="1">
      <c r="B151" s="132"/>
      <c r="C151" s="133" t="s">
        <v>243</v>
      </c>
      <c r="D151" s="133" t="s">
        <v>145</v>
      </c>
      <c r="E151" s="134" t="s">
        <v>592</v>
      </c>
      <c r="F151" s="135" t="s">
        <v>593</v>
      </c>
      <c r="G151" s="136" t="s">
        <v>220</v>
      </c>
      <c r="H151" s="137">
        <v>24</v>
      </c>
      <c r="I151" s="138"/>
      <c r="J151" s="139">
        <f>ROUND(I151*H151,2)</f>
        <v>0</v>
      </c>
      <c r="K151" s="140"/>
      <c r="L151" s="31"/>
      <c r="M151" s="141" t="s">
        <v>1</v>
      </c>
      <c r="N151" s="142" t="s">
        <v>43</v>
      </c>
      <c r="P151" s="143">
        <f>O151*H151</f>
        <v>0</v>
      </c>
      <c r="Q151" s="143">
        <v>1E-3</v>
      </c>
      <c r="R151" s="143">
        <f>Q151*H151</f>
        <v>2.4E-2</v>
      </c>
      <c r="S151" s="143">
        <v>0</v>
      </c>
      <c r="T151" s="144">
        <f>S151*H151</f>
        <v>0</v>
      </c>
      <c r="AR151" s="145" t="s">
        <v>164</v>
      </c>
      <c r="AT151" s="145" t="s">
        <v>145</v>
      </c>
      <c r="AU151" s="145" t="s">
        <v>88</v>
      </c>
      <c r="AY151" s="16" t="s">
        <v>142</v>
      </c>
      <c r="BE151" s="146">
        <f>IF(N151="základní",J151,0)</f>
        <v>0</v>
      </c>
      <c r="BF151" s="146">
        <f>IF(N151="snížená",J151,0)</f>
        <v>0</v>
      </c>
      <c r="BG151" s="146">
        <f>IF(N151="zákl. přenesená",J151,0)</f>
        <v>0</v>
      </c>
      <c r="BH151" s="146">
        <f>IF(N151="sníž. přenesená",J151,0)</f>
        <v>0</v>
      </c>
      <c r="BI151" s="146">
        <f>IF(N151="nulová",J151,0)</f>
        <v>0</v>
      </c>
      <c r="BJ151" s="16" t="s">
        <v>86</v>
      </c>
      <c r="BK151" s="146">
        <f>ROUND(I151*H151,2)</f>
        <v>0</v>
      </c>
      <c r="BL151" s="16" t="s">
        <v>164</v>
      </c>
      <c r="BM151" s="145" t="s">
        <v>594</v>
      </c>
    </row>
    <row r="152" spans="2:65" s="13" customFormat="1" ht="11.25">
      <c r="B152" s="163"/>
      <c r="D152" s="147" t="s">
        <v>214</v>
      </c>
      <c r="E152" s="164" t="s">
        <v>1</v>
      </c>
      <c r="F152" s="165" t="s">
        <v>595</v>
      </c>
      <c r="H152" s="166">
        <v>10</v>
      </c>
      <c r="I152" s="167"/>
      <c r="L152" s="163"/>
      <c r="M152" s="168"/>
      <c r="T152" s="169"/>
      <c r="AT152" s="164" t="s">
        <v>214</v>
      </c>
      <c r="AU152" s="164" t="s">
        <v>88</v>
      </c>
      <c r="AV152" s="13" t="s">
        <v>88</v>
      </c>
      <c r="AW152" s="13" t="s">
        <v>33</v>
      </c>
      <c r="AX152" s="13" t="s">
        <v>78</v>
      </c>
      <c r="AY152" s="164" t="s">
        <v>142</v>
      </c>
    </row>
    <row r="153" spans="2:65" s="13" customFormat="1" ht="11.25">
      <c r="B153" s="163"/>
      <c r="D153" s="147" t="s">
        <v>214</v>
      </c>
      <c r="E153" s="164" t="s">
        <v>1</v>
      </c>
      <c r="F153" s="165" t="s">
        <v>596</v>
      </c>
      <c r="H153" s="166">
        <v>14</v>
      </c>
      <c r="I153" s="167"/>
      <c r="L153" s="163"/>
      <c r="M153" s="168"/>
      <c r="T153" s="169"/>
      <c r="AT153" s="164" t="s">
        <v>214</v>
      </c>
      <c r="AU153" s="164" t="s">
        <v>88</v>
      </c>
      <c r="AV153" s="13" t="s">
        <v>88</v>
      </c>
      <c r="AW153" s="13" t="s">
        <v>33</v>
      </c>
      <c r="AX153" s="13" t="s">
        <v>78</v>
      </c>
      <c r="AY153" s="164" t="s">
        <v>142</v>
      </c>
    </row>
    <row r="154" spans="2:65" s="14" customFormat="1" ht="11.25">
      <c r="B154" s="170"/>
      <c r="D154" s="147" t="s">
        <v>214</v>
      </c>
      <c r="E154" s="171" t="s">
        <v>1</v>
      </c>
      <c r="F154" s="172" t="s">
        <v>217</v>
      </c>
      <c r="H154" s="173">
        <v>24</v>
      </c>
      <c r="I154" s="174"/>
      <c r="L154" s="170"/>
      <c r="M154" s="175"/>
      <c r="T154" s="176"/>
      <c r="AT154" s="171" t="s">
        <v>214</v>
      </c>
      <c r="AU154" s="171" t="s">
        <v>88</v>
      </c>
      <c r="AV154" s="14" t="s">
        <v>164</v>
      </c>
      <c r="AW154" s="14" t="s">
        <v>33</v>
      </c>
      <c r="AX154" s="14" t="s">
        <v>86</v>
      </c>
      <c r="AY154" s="171" t="s">
        <v>142</v>
      </c>
    </row>
    <row r="155" spans="2:65" s="1" customFormat="1" ht="24.2" customHeight="1">
      <c r="B155" s="132"/>
      <c r="C155" s="177" t="s">
        <v>248</v>
      </c>
      <c r="D155" s="177" t="s">
        <v>309</v>
      </c>
      <c r="E155" s="178" t="s">
        <v>548</v>
      </c>
      <c r="F155" s="179" t="s">
        <v>597</v>
      </c>
      <c r="G155" s="180" t="s">
        <v>550</v>
      </c>
      <c r="H155" s="181">
        <v>24</v>
      </c>
      <c r="I155" s="182"/>
      <c r="J155" s="183">
        <f>ROUND(I155*H155,2)</f>
        <v>0</v>
      </c>
      <c r="K155" s="184"/>
      <c r="L155" s="185"/>
      <c r="M155" s="186" t="s">
        <v>1</v>
      </c>
      <c r="N155" s="187" t="s">
        <v>43</v>
      </c>
      <c r="P155" s="143">
        <f>O155*H155</f>
        <v>0</v>
      </c>
      <c r="Q155" s="143">
        <v>2.5000000000000001E-2</v>
      </c>
      <c r="R155" s="143">
        <f>Q155*H155</f>
        <v>0.60000000000000009</v>
      </c>
      <c r="S155" s="143">
        <v>0</v>
      </c>
      <c r="T155" s="144">
        <f>S155*H155</f>
        <v>0</v>
      </c>
      <c r="AR155" s="145" t="s">
        <v>185</v>
      </c>
      <c r="AT155" s="145" t="s">
        <v>309</v>
      </c>
      <c r="AU155" s="145" t="s">
        <v>88</v>
      </c>
      <c r="AY155" s="16" t="s">
        <v>142</v>
      </c>
      <c r="BE155" s="146">
        <f>IF(N155="základní",J155,0)</f>
        <v>0</v>
      </c>
      <c r="BF155" s="146">
        <f>IF(N155="snížená",J155,0)</f>
        <v>0</v>
      </c>
      <c r="BG155" s="146">
        <f>IF(N155="zákl. přenesená",J155,0)</f>
        <v>0</v>
      </c>
      <c r="BH155" s="146">
        <f>IF(N155="sníž. přenesená",J155,0)</f>
        <v>0</v>
      </c>
      <c r="BI155" s="146">
        <f>IF(N155="nulová",J155,0)</f>
        <v>0</v>
      </c>
      <c r="BJ155" s="16" t="s">
        <v>86</v>
      </c>
      <c r="BK155" s="146">
        <f>ROUND(I155*H155,2)</f>
        <v>0</v>
      </c>
      <c r="BL155" s="16" t="s">
        <v>164</v>
      </c>
      <c r="BM155" s="145" t="s">
        <v>598</v>
      </c>
    </row>
    <row r="156" spans="2:65" s="1" customFormat="1" ht="68.25">
      <c r="B156" s="31"/>
      <c r="D156" s="147" t="s">
        <v>151</v>
      </c>
      <c r="F156" s="148" t="s">
        <v>599</v>
      </c>
      <c r="I156" s="149"/>
      <c r="L156" s="31"/>
      <c r="M156" s="150"/>
      <c r="T156" s="55"/>
      <c r="AT156" s="16" t="s">
        <v>151</v>
      </c>
      <c r="AU156" s="16" t="s">
        <v>88</v>
      </c>
    </row>
    <row r="157" spans="2:65" s="13" customFormat="1" ht="11.25">
      <c r="B157" s="163"/>
      <c r="D157" s="147" t="s">
        <v>214</v>
      </c>
      <c r="E157" s="164" t="s">
        <v>1</v>
      </c>
      <c r="F157" s="165" t="s">
        <v>595</v>
      </c>
      <c r="H157" s="166">
        <v>10</v>
      </c>
      <c r="I157" s="167"/>
      <c r="L157" s="163"/>
      <c r="M157" s="168"/>
      <c r="T157" s="169"/>
      <c r="AT157" s="164" t="s">
        <v>214</v>
      </c>
      <c r="AU157" s="164" t="s">
        <v>88</v>
      </c>
      <c r="AV157" s="13" t="s">
        <v>88</v>
      </c>
      <c r="AW157" s="13" t="s">
        <v>33</v>
      </c>
      <c r="AX157" s="13" t="s">
        <v>78</v>
      </c>
      <c r="AY157" s="164" t="s">
        <v>142</v>
      </c>
    </row>
    <row r="158" spans="2:65" s="13" customFormat="1" ht="11.25">
      <c r="B158" s="163"/>
      <c r="D158" s="147" t="s">
        <v>214</v>
      </c>
      <c r="E158" s="164" t="s">
        <v>1</v>
      </c>
      <c r="F158" s="165" t="s">
        <v>596</v>
      </c>
      <c r="H158" s="166">
        <v>14</v>
      </c>
      <c r="I158" s="167"/>
      <c r="L158" s="163"/>
      <c r="M158" s="168"/>
      <c r="T158" s="169"/>
      <c r="AT158" s="164" t="s">
        <v>214</v>
      </c>
      <c r="AU158" s="164" t="s">
        <v>88</v>
      </c>
      <c r="AV158" s="13" t="s">
        <v>88</v>
      </c>
      <c r="AW158" s="13" t="s">
        <v>33</v>
      </c>
      <c r="AX158" s="13" t="s">
        <v>78</v>
      </c>
      <c r="AY158" s="164" t="s">
        <v>142</v>
      </c>
    </row>
    <row r="159" spans="2:65" s="14" customFormat="1" ht="11.25">
      <c r="B159" s="170"/>
      <c r="D159" s="147" t="s">
        <v>214</v>
      </c>
      <c r="E159" s="171" t="s">
        <v>1</v>
      </c>
      <c r="F159" s="172" t="s">
        <v>217</v>
      </c>
      <c r="H159" s="173">
        <v>24</v>
      </c>
      <c r="I159" s="174"/>
      <c r="L159" s="170"/>
      <c r="M159" s="175"/>
      <c r="T159" s="176"/>
      <c r="AT159" s="171" t="s">
        <v>214</v>
      </c>
      <c r="AU159" s="171" t="s">
        <v>88</v>
      </c>
      <c r="AV159" s="14" t="s">
        <v>164</v>
      </c>
      <c r="AW159" s="14" t="s">
        <v>33</v>
      </c>
      <c r="AX159" s="14" t="s">
        <v>86</v>
      </c>
      <c r="AY159" s="171" t="s">
        <v>142</v>
      </c>
    </row>
    <row r="160" spans="2:65" s="1" customFormat="1" ht="21.75" customHeight="1">
      <c r="B160" s="132"/>
      <c r="C160" s="133" t="s">
        <v>8</v>
      </c>
      <c r="D160" s="133" t="s">
        <v>145</v>
      </c>
      <c r="E160" s="134" t="s">
        <v>553</v>
      </c>
      <c r="F160" s="135" t="s">
        <v>600</v>
      </c>
      <c r="G160" s="136" t="s">
        <v>220</v>
      </c>
      <c r="H160" s="137">
        <v>2</v>
      </c>
      <c r="I160" s="138"/>
      <c r="J160" s="139">
        <f>ROUND(I160*H160,2)</f>
        <v>0</v>
      </c>
      <c r="K160" s="140"/>
      <c r="L160" s="31"/>
      <c r="M160" s="141" t="s">
        <v>1</v>
      </c>
      <c r="N160" s="142" t="s">
        <v>43</v>
      </c>
      <c r="P160" s="143">
        <f>O160*H160</f>
        <v>0</v>
      </c>
      <c r="Q160" s="143">
        <v>0</v>
      </c>
      <c r="R160" s="143">
        <f>Q160*H160</f>
        <v>0</v>
      </c>
      <c r="S160" s="143">
        <v>0</v>
      </c>
      <c r="T160" s="144">
        <f>S160*H160</f>
        <v>0</v>
      </c>
      <c r="AR160" s="145" t="s">
        <v>164</v>
      </c>
      <c r="AT160" s="145" t="s">
        <v>145</v>
      </c>
      <c r="AU160" s="145" t="s">
        <v>88</v>
      </c>
      <c r="AY160" s="16" t="s">
        <v>142</v>
      </c>
      <c r="BE160" s="146">
        <f>IF(N160="základní",J160,0)</f>
        <v>0</v>
      </c>
      <c r="BF160" s="146">
        <f>IF(N160="snížená",J160,0)</f>
        <v>0</v>
      </c>
      <c r="BG160" s="146">
        <f>IF(N160="zákl. přenesená",J160,0)</f>
        <v>0</v>
      </c>
      <c r="BH160" s="146">
        <f>IF(N160="sníž. přenesená",J160,0)</f>
        <v>0</v>
      </c>
      <c r="BI160" s="146">
        <f>IF(N160="nulová",J160,0)</f>
        <v>0</v>
      </c>
      <c r="BJ160" s="16" t="s">
        <v>86</v>
      </c>
      <c r="BK160" s="146">
        <f>ROUND(I160*H160,2)</f>
        <v>0</v>
      </c>
      <c r="BL160" s="16" t="s">
        <v>164</v>
      </c>
      <c r="BM160" s="145" t="s">
        <v>601</v>
      </c>
    </row>
    <row r="161" spans="2:65" s="1" customFormat="1" ht="78">
      <c r="B161" s="31"/>
      <c r="D161" s="147" t="s">
        <v>151</v>
      </c>
      <c r="F161" s="148" t="s">
        <v>602</v>
      </c>
      <c r="I161" s="149"/>
      <c r="L161" s="31"/>
      <c r="M161" s="150"/>
      <c r="T161" s="55"/>
      <c r="AT161" s="16" t="s">
        <v>151</v>
      </c>
      <c r="AU161" s="16" t="s">
        <v>88</v>
      </c>
    </row>
    <row r="162" spans="2:65" s="13" customFormat="1" ht="11.25">
      <c r="B162" s="163"/>
      <c r="D162" s="147" t="s">
        <v>214</v>
      </c>
      <c r="E162" s="164" t="s">
        <v>1</v>
      </c>
      <c r="F162" s="165" t="s">
        <v>88</v>
      </c>
      <c r="H162" s="166">
        <v>2</v>
      </c>
      <c r="I162" s="167"/>
      <c r="L162" s="163"/>
      <c r="M162" s="168"/>
      <c r="T162" s="169"/>
      <c r="AT162" s="164" t="s">
        <v>214</v>
      </c>
      <c r="AU162" s="164" t="s">
        <v>88</v>
      </c>
      <c r="AV162" s="13" t="s">
        <v>88</v>
      </c>
      <c r="AW162" s="13" t="s">
        <v>33</v>
      </c>
      <c r="AX162" s="13" t="s">
        <v>78</v>
      </c>
      <c r="AY162" s="164" t="s">
        <v>142</v>
      </c>
    </row>
    <row r="163" spans="2:65" s="14" customFormat="1" ht="11.25">
      <c r="B163" s="170"/>
      <c r="D163" s="147" t="s">
        <v>214</v>
      </c>
      <c r="E163" s="171" t="s">
        <v>1</v>
      </c>
      <c r="F163" s="172" t="s">
        <v>217</v>
      </c>
      <c r="H163" s="173">
        <v>2</v>
      </c>
      <c r="I163" s="174"/>
      <c r="L163" s="170"/>
      <c r="M163" s="175"/>
      <c r="T163" s="176"/>
      <c r="AT163" s="171" t="s">
        <v>214</v>
      </c>
      <c r="AU163" s="171" t="s">
        <v>88</v>
      </c>
      <c r="AV163" s="14" t="s">
        <v>164</v>
      </c>
      <c r="AW163" s="14" t="s">
        <v>33</v>
      </c>
      <c r="AX163" s="14" t="s">
        <v>86</v>
      </c>
      <c r="AY163" s="171" t="s">
        <v>142</v>
      </c>
    </row>
    <row r="164" spans="2:65" s="1" customFormat="1" ht="24.2" customHeight="1">
      <c r="B164" s="132"/>
      <c r="C164" s="133" t="s">
        <v>257</v>
      </c>
      <c r="D164" s="133" t="s">
        <v>145</v>
      </c>
      <c r="E164" s="134" t="s">
        <v>603</v>
      </c>
      <c r="F164" s="135" t="s">
        <v>604</v>
      </c>
      <c r="G164" s="136" t="s">
        <v>207</v>
      </c>
      <c r="H164" s="137">
        <v>32.6</v>
      </c>
      <c r="I164" s="138"/>
      <c r="J164" s="139">
        <f>ROUND(I164*H164,2)</f>
        <v>0</v>
      </c>
      <c r="K164" s="140"/>
      <c r="L164" s="31"/>
      <c r="M164" s="141" t="s">
        <v>1</v>
      </c>
      <c r="N164" s="142" t="s">
        <v>43</v>
      </c>
      <c r="P164" s="143">
        <f>O164*H164</f>
        <v>0</v>
      </c>
      <c r="Q164" s="143">
        <v>0</v>
      </c>
      <c r="R164" s="143">
        <f>Q164*H164</f>
        <v>0</v>
      </c>
      <c r="S164" s="143">
        <v>0</v>
      </c>
      <c r="T164" s="144">
        <f>S164*H164</f>
        <v>0</v>
      </c>
      <c r="AR164" s="145" t="s">
        <v>164</v>
      </c>
      <c r="AT164" s="145" t="s">
        <v>145</v>
      </c>
      <c r="AU164" s="145" t="s">
        <v>88</v>
      </c>
      <c r="AY164" s="16" t="s">
        <v>142</v>
      </c>
      <c r="BE164" s="146">
        <f>IF(N164="základní",J164,0)</f>
        <v>0</v>
      </c>
      <c r="BF164" s="146">
        <f>IF(N164="snížená",J164,0)</f>
        <v>0</v>
      </c>
      <c r="BG164" s="146">
        <f>IF(N164="zákl. přenesená",J164,0)</f>
        <v>0</v>
      </c>
      <c r="BH164" s="146">
        <f>IF(N164="sníž. přenesená",J164,0)</f>
        <v>0</v>
      </c>
      <c r="BI164" s="146">
        <f>IF(N164="nulová",J164,0)</f>
        <v>0</v>
      </c>
      <c r="BJ164" s="16" t="s">
        <v>86</v>
      </c>
      <c r="BK164" s="146">
        <f>ROUND(I164*H164,2)</f>
        <v>0</v>
      </c>
      <c r="BL164" s="16" t="s">
        <v>164</v>
      </c>
      <c r="BM164" s="145" t="s">
        <v>605</v>
      </c>
    </row>
    <row r="165" spans="2:65" s="1" customFormat="1" ht="29.25">
      <c r="B165" s="31"/>
      <c r="D165" s="147" t="s">
        <v>151</v>
      </c>
      <c r="F165" s="148" t="s">
        <v>606</v>
      </c>
      <c r="I165" s="149"/>
      <c r="L165" s="31"/>
      <c r="M165" s="150"/>
      <c r="T165" s="55"/>
      <c r="AT165" s="16" t="s">
        <v>151</v>
      </c>
      <c r="AU165" s="16" t="s">
        <v>88</v>
      </c>
    </row>
    <row r="166" spans="2:65" s="13" customFormat="1" ht="11.25">
      <c r="B166" s="163"/>
      <c r="D166" s="147" t="s">
        <v>214</v>
      </c>
      <c r="E166" s="164" t="s">
        <v>1</v>
      </c>
      <c r="F166" s="165" t="s">
        <v>607</v>
      </c>
      <c r="H166" s="166">
        <v>32.6</v>
      </c>
      <c r="I166" s="167"/>
      <c r="L166" s="163"/>
      <c r="M166" s="168"/>
      <c r="T166" s="169"/>
      <c r="AT166" s="164" t="s">
        <v>214</v>
      </c>
      <c r="AU166" s="164" t="s">
        <v>88</v>
      </c>
      <c r="AV166" s="13" t="s">
        <v>88</v>
      </c>
      <c r="AW166" s="13" t="s">
        <v>33</v>
      </c>
      <c r="AX166" s="13" t="s">
        <v>78</v>
      </c>
      <c r="AY166" s="164" t="s">
        <v>142</v>
      </c>
    </row>
    <row r="167" spans="2:65" s="14" customFormat="1" ht="11.25">
      <c r="B167" s="170"/>
      <c r="D167" s="147" t="s">
        <v>214</v>
      </c>
      <c r="E167" s="171" t="s">
        <v>1</v>
      </c>
      <c r="F167" s="172" t="s">
        <v>217</v>
      </c>
      <c r="H167" s="173">
        <v>32.6</v>
      </c>
      <c r="I167" s="174"/>
      <c r="L167" s="170"/>
      <c r="M167" s="175"/>
      <c r="T167" s="176"/>
      <c r="AT167" s="171" t="s">
        <v>214</v>
      </c>
      <c r="AU167" s="171" t="s">
        <v>88</v>
      </c>
      <c r="AV167" s="14" t="s">
        <v>164</v>
      </c>
      <c r="AW167" s="14" t="s">
        <v>33</v>
      </c>
      <c r="AX167" s="14" t="s">
        <v>86</v>
      </c>
      <c r="AY167" s="171" t="s">
        <v>142</v>
      </c>
    </row>
    <row r="168" spans="2:65" s="1" customFormat="1" ht="37.9" customHeight="1">
      <c r="B168" s="132"/>
      <c r="C168" s="177" t="s">
        <v>261</v>
      </c>
      <c r="D168" s="177" t="s">
        <v>309</v>
      </c>
      <c r="E168" s="178" t="s">
        <v>563</v>
      </c>
      <c r="F168" s="179" t="s">
        <v>608</v>
      </c>
      <c r="G168" s="180" t="s">
        <v>207</v>
      </c>
      <c r="H168" s="181">
        <v>34.229999999999997</v>
      </c>
      <c r="I168" s="182"/>
      <c r="J168" s="183">
        <f>ROUND(I168*H168,2)</f>
        <v>0</v>
      </c>
      <c r="K168" s="184"/>
      <c r="L168" s="185"/>
      <c r="M168" s="186" t="s">
        <v>1</v>
      </c>
      <c r="N168" s="187" t="s">
        <v>43</v>
      </c>
      <c r="P168" s="143">
        <f>O168*H168</f>
        <v>0</v>
      </c>
      <c r="Q168" s="143">
        <v>2.9899999999999999E-2</v>
      </c>
      <c r="R168" s="143">
        <f>Q168*H168</f>
        <v>1.023477</v>
      </c>
      <c r="S168" s="143">
        <v>0</v>
      </c>
      <c r="T168" s="144">
        <f>S168*H168</f>
        <v>0</v>
      </c>
      <c r="AR168" s="145" t="s">
        <v>185</v>
      </c>
      <c r="AT168" s="145" t="s">
        <v>309</v>
      </c>
      <c r="AU168" s="145" t="s">
        <v>88</v>
      </c>
      <c r="AY168" s="16" t="s">
        <v>142</v>
      </c>
      <c r="BE168" s="146">
        <f>IF(N168="základní",J168,0)</f>
        <v>0</v>
      </c>
      <c r="BF168" s="146">
        <f>IF(N168="snížená",J168,0)</f>
        <v>0</v>
      </c>
      <c r="BG168" s="146">
        <f>IF(N168="zákl. přenesená",J168,0)</f>
        <v>0</v>
      </c>
      <c r="BH168" s="146">
        <f>IF(N168="sníž. přenesená",J168,0)</f>
        <v>0</v>
      </c>
      <c r="BI168" s="146">
        <f>IF(N168="nulová",J168,0)</f>
        <v>0</v>
      </c>
      <c r="BJ168" s="16" t="s">
        <v>86</v>
      </c>
      <c r="BK168" s="146">
        <f>ROUND(I168*H168,2)</f>
        <v>0</v>
      </c>
      <c r="BL168" s="16" t="s">
        <v>164</v>
      </c>
      <c r="BM168" s="145" t="s">
        <v>609</v>
      </c>
    </row>
    <row r="169" spans="2:65" s="1" customFormat="1" ht="78">
      <c r="B169" s="31"/>
      <c r="D169" s="147" t="s">
        <v>151</v>
      </c>
      <c r="F169" s="148" t="s">
        <v>610</v>
      </c>
      <c r="I169" s="149"/>
      <c r="L169" s="31"/>
      <c r="M169" s="150"/>
      <c r="T169" s="55"/>
      <c r="AT169" s="16" t="s">
        <v>151</v>
      </c>
      <c r="AU169" s="16" t="s">
        <v>88</v>
      </c>
    </row>
    <row r="170" spans="2:65" s="13" customFormat="1" ht="11.25">
      <c r="B170" s="163"/>
      <c r="D170" s="147" t="s">
        <v>214</v>
      </c>
      <c r="F170" s="165" t="s">
        <v>611</v>
      </c>
      <c r="H170" s="166">
        <v>34.229999999999997</v>
      </c>
      <c r="I170" s="167"/>
      <c r="L170" s="163"/>
      <c r="M170" s="168"/>
      <c r="T170" s="169"/>
      <c r="AT170" s="164" t="s">
        <v>214</v>
      </c>
      <c r="AU170" s="164" t="s">
        <v>88</v>
      </c>
      <c r="AV170" s="13" t="s">
        <v>88</v>
      </c>
      <c r="AW170" s="13" t="s">
        <v>3</v>
      </c>
      <c r="AX170" s="13" t="s">
        <v>86</v>
      </c>
      <c r="AY170" s="164" t="s">
        <v>142</v>
      </c>
    </row>
    <row r="171" spans="2:65" s="11" customFormat="1" ht="22.9" customHeight="1">
      <c r="B171" s="120"/>
      <c r="D171" s="121" t="s">
        <v>77</v>
      </c>
      <c r="E171" s="130" t="s">
        <v>386</v>
      </c>
      <c r="F171" s="130" t="s">
        <v>387</v>
      </c>
      <c r="I171" s="123"/>
      <c r="J171" s="131">
        <f>BK171</f>
        <v>0</v>
      </c>
      <c r="L171" s="120"/>
      <c r="M171" s="125"/>
      <c r="P171" s="126">
        <f>P172</f>
        <v>0</v>
      </c>
      <c r="R171" s="126">
        <f>R172</f>
        <v>0</v>
      </c>
      <c r="T171" s="127">
        <f>T172</f>
        <v>0</v>
      </c>
      <c r="AR171" s="121" t="s">
        <v>86</v>
      </c>
      <c r="AT171" s="128" t="s">
        <v>77</v>
      </c>
      <c r="AU171" s="128" t="s">
        <v>86</v>
      </c>
      <c r="AY171" s="121" t="s">
        <v>142</v>
      </c>
      <c r="BK171" s="129">
        <f>BK172</f>
        <v>0</v>
      </c>
    </row>
    <row r="172" spans="2:65" s="1" customFormat="1" ht="16.5" customHeight="1">
      <c r="B172" s="132"/>
      <c r="C172" s="133" t="s">
        <v>265</v>
      </c>
      <c r="D172" s="133" t="s">
        <v>145</v>
      </c>
      <c r="E172" s="134" t="s">
        <v>389</v>
      </c>
      <c r="F172" s="135" t="s">
        <v>390</v>
      </c>
      <c r="G172" s="136" t="s">
        <v>246</v>
      </c>
      <c r="H172" s="137">
        <v>6.4829999999999997</v>
      </c>
      <c r="I172" s="138"/>
      <c r="J172" s="139">
        <f>ROUND(I172*H172,2)</f>
        <v>0</v>
      </c>
      <c r="K172" s="140"/>
      <c r="L172" s="31"/>
      <c r="M172" s="152" t="s">
        <v>1</v>
      </c>
      <c r="N172" s="153" t="s">
        <v>43</v>
      </c>
      <c r="O172" s="154"/>
      <c r="P172" s="155">
        <f>O172*H172</f>
        <v>0</v>
      </c>
      <c r="Q172" s="155">
        <v>0</v>
      </c>
      <c r="R172" s="155">
        <f>Q172*H172</f>
        <v>0</v>
      </c>
      <c r="S172" s="155">
        <v>0</v>
      </c>
      <c r="T172" s="156">
        <f>S172*H172</f>
        <v>0</v>
      </c>
      <c r="AR172" s="145" t="s">
        <v>164</v>
      </c>
      <c r="AT172" s="145" t="s">
        <v>145</v>
      </c>
      <c r="AU172" s="145" t="s">
        <v>88</v>
      </c>
      <c r="AY172" s="16" t="s">
        <v>142</v>
      </c>
      <c r="BE172" s="146">
        <f>IF(N172="základní",J172,0)</f>
        <v>0</v>
      </c>
      <c r="BF172" s="146">
        <f>IF(N172="snížená",J172,0)</f>
        <v>0</v>
      </c>
      <c r="BG172" s="146">
        <f>IF(N172="zákl. přenesená",J172,0)</f>
        <v>0</v>
      </c>
      <c r="BH172" s="146">
        <f>IF(N172="sníž. přenesená",J172,0)</f>
        <v>0</v>
      </c>
      <c r="BI172" s="146">
        <f>IF(N172="nulová",J172,0)</f>
        <v>0</v>
      </c>
      <c r="BJ172" s="16" t="s">
        <v>86</v>
      </c>
      <c r="BK172" s="146">
        <f>ROUND(I172*H172,2)</f>
        <v>0</v>
      </c>
      <c r="BL172" s="16" t="s">
        <v>164</v>
      </c>
      <c r="BM172" s="145" t="s">
        <v>576</v>
      </c>
    </row>
    <row r="173" spans="2:65" s="1" customFormat="1" ht="6.95" customHeight="1">
      <c r="B173" s="43"/>
      <c r="C173" s="44"/>
      <c r="D173" s="44"/>
      <c r="E173" s="44"/>
      <c r="F173" s="44"/>
      <c r="G173" s="44"/>
      <c r="H173" s="44"/>
      <c r="I173" s="44"/>
      <c r="J173" s="44"/>
      <c r="K173" s="44"/>
      <c r="L173" s="31"/>
    </row>
  </sheetData>
  <autoFilter ref="C120:K172" xr:uid="{00000000-0009-0000-0000-000006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95"/>
  <sheetViews>
    <sheetView showGridLines="0" workbookViewId="0">
      <selection activeCell="F13" sqref="F13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29" t="s">
        <v>5</v>
      </c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6" t="s">
        <v>106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88</v>
      </c>
    </row>
    <row r="4" spans="2:46" ht="24.95" customHeight="1">
      <c r="B4" s="19"/>
      <c r="D4" s="20" t="s">
        <v>113</v>
      </c>
      <c r="L4" s="19"/>
      <c r="M4" s="87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30" t="str">
        <f>'Rekapitulace stavby'!K6</f>
        <v>Sportoviště Zátišská-1.Etapa Rekonstrukce</v>
      </c>
      <c r="F7" s="231"/>
      <c r="G7" s="231"/>
      <c r="H7" s="231"/>
      <c r="L7" s="19"/>
    </row>
    <row r="8" spans="2:46" s="1" customFormat="1" ht="12" customHeight="1">
      <c r="B8" s="31"/>
      <c r="D8" s="26" t="s">
        <v>114</v>
      </c>
      <c r="L8" s="31"/>
    </row>
    <row r="9" spans="2:46" s="1" customFormat="1" ht="16.5" customHeight="1">
      <c r="B9" s="31"/>
      <c r="E9" s="191" t="s">
        <v>612</v>
      </c>
      <c r="F9" s="232"/>
      <c r="G9" s="232"/>
      <c r="H9" s="232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947</v>
      </c>
      <c r="I12" s="26" t="s">
        <v>21</v>
      </c>
      <c r="J12" s="51" t="str">
        <f>'Rekapitulace stavby'!AN8</f>
        <v>6. 5. 2025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23</v>
      </c>
      <c r="I14" s="26" t="s">
        <v>24</v>
      </c>
      <c r="J14" s="24" t="s">
        <v>25</v>
      </c>
      <c r="L14" s="31"/>
    </row>
    <row r="15" spans="2:46" s="1" customFormat="1" ht="18" customHeight="1">
      <c r="B15" s="31"/>
      <c r="E15" s="24" t="s">
        <v>26</v>
      </c>
      <c r="I15" s="26" t="s">
        <v>27</v>
      </c>
      <c r="J15" s="24" t="s">
        <v>1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28</v>
      </c>
      <c r="I17" s="26" t="s">
        <v>24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33" t="str">
        <f>'Rekapitulace stavby'!E14</f>
        <v>Vyplň údaj</v>
      </c>
      <c r="F18" s="213"/>
      <c r="G18" s="213"/>
      <c r="H18" s="213"/>
      <c r="I18" s="26" t="s">
        <v>27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30</v>
      </c>
      <c r="I20" s="26" t="s">
        <v>24</v>
      </c>
      <c r="J20" s="24" t="s">
        <v>31</v>
      </c>
      <c r="L20" s="31"/>
    </row>
    <row r="21" spans="2:12" s="1" customFormat="1" ht="18" customHeight="1">
      <c r="B21" s="31"/>
      <c r="E21" s="24" t="s">
        <v>32</v>
      </c>
      <c r="I21" s="26" t="s">
        <v>27</v>
      </c>
      <c r="J21" s="24" t="s">
        <v>1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34</v>
      </c>
      <c r="I23" s="26" t="s">
        <v>24</v>
      </c>
      <c r="J23" s="24" t="s">
        <v>1</v>
      </c>
      <c r="L23" s="31"/>
    </row>
    <row r="24" spans="2:12" s="1" customFormat="1" ht="18" customHeight="1">
      <c r="B24" s="31"/>
      <c r="E24" s="24" t="s">
        <v>35</v>
      </c>
      <c r="I24" s="26" t="s">
        <v>27</v>
      </c>
      <c r="J24" s="24" t="s">
        <v>1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36</v>
      </c>
      <c r="L26" s="31"/>
    </row>
    <row r="27" spans="2:12" s="7" customFormat="1" ht="143.25" customHeight="1">
      <c r="B27" s="88"/>
      <c r="E27" s="218" t="s">
        <v>116</v>
      </c>
      <c r="F27" s="218"/>
      <c r="G27" s="218"/>
      <c r="H27" s="218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38</v>
      </c>
      <c r="J30" s="65">
        <f>ROUND(J123,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40</v>
      </c>
      <c r="I32" s="34" t="s">
        <v>39</v>
      </c>
      <c r="J32" s="34" t="s">
        <v>41</v>
      </c>
      <c r="L32" s="31"/>
    </row>
    <row r="33" spans="2:12" s="1" customFormat="1" ht="14.45" customHeight="1">
      <c r="B33" s="31"/>
      <c r="D33" s="54" t="s">
        <v>42</v>
      </c>
      <c r="E33" s="26" t="s">
        <v>43</v>
      </c>
      <c r="F33" s="90">
        <f>ROUND((SUM(BE123:BE194)),  2)</f>
        <v>0</v>
      </c>
      <c r="I33" s="91">
        <v>0.21</v>
      </c>
      <c r="J33" s="90">
        <f>ROUND(((SUM(BE123:BE194))*I33),  2)</f>
        <v>0</v>
      </c>
      <c r="L33" s="31"/>
    </row>
    <row r="34" spans="2:12" s="1" customFormat="1" ht="14.45" customHeight="1">
      <c r="B34" s="31"/>
      <c r="E34" s="26" t="s">
        <v>44</v>
      </c>
      <c r="F34" s="90">
        <f>ROUND((SUM(BF123:BF194)),  2)</f>
        <v>0</v>
      </c>
      <c r="I34" s="91">
        <v>0.12</v>
      </c>
      <c r="J34" s="90">
        <f>ROUND(((SUM(BF123:BF194))*I34),  2)</f>
        <v>0</v>
      </c>
      <c r="L34" s="31"/>
    </row>
    <row r="35" spans="2:12" s="1" customFormat="1" ht="14.45" hidden="1" customHeight="1">
      <c r="B35" s="31"/>
      <c r="E35" s="26" t="s">
        <v>45</v>
      </c>
      <c r="F35" s="90">
        <f>ROUND((SUM(BG123:BG194)),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46</v>
      </c>
      <c r="F36" s="90">
        <f>ROUND((SUM(BH123:BH194)),  2)</f>
        <v>0</v>
      </c>
      <c r="I36" s="91">
        <v>0.12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47</v>
      </c>
      <c r="F37" s="90">
        <f>ROUND((SUM(BI123:BI194)),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48</v>
      </c>
      <c r="E39" s="56"/>
      <c r="F39" s="56"/>
      <c r="G39" s="94" t="s">
        <v>49</v>
      </c>
      <c r="H39" s="95" t="s">
        <v>50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51</v>
      </c>
      <c r="E50" s="41"/>
      <c r="F50" s="41"/>
      <c r="G50" s="40" t="s">
        <v>52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53</v>
      </c>
      <c r="E61" s="33"/>
      <c r="F61" s="98" t="s">
        <v>54</v>
      </c>
      <c r="G61" s="42" t="s">
        <v>53</v>
      </c>
      <c r="H61" s="33"/>
      <c r="I61" s="33"/>
      <c r="J61" s="99" t="s">
        <v>54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55</v>
      </c>
      <c r="E65" s="41"/>
      <c r="F65" s="41"/>
      <c r="G65" s="40" t="s">
        <v>56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53</v>
      </c>
      <c r="E76" s="33"/>
      <c r="F76" s="98" t="s">
        <v>54</v>
      </c>
      <c r="G76" s="42" t="s">
        <v>53</v>
      </c>
      <c r="H76" s="33"/>
      <c r="I76" s="33"/>
      <c r="J76" s="99" t="s">
        <v>54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117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30" t="str">
        <f>E7</f>
        <v>Sportoviště Zátišská-1.Etapa Rekonstrukce</v>
      </c>
      <c r="F85" s="231"/>
      <c r="G85" s="231"/>
      <c r="H85" s="231"/>
      <c r="L85" s="31"/>
    </row>
    <row r="86" spans="2:47" s="1" customFormat="1" ht="12" customHeight="1">
      <c r="B86" s="31"/>
      <c r="C86" s="26" t="s">
        <v>114</v>
      </c>
      <c r="L86" s="31"/>
    </row>
    <row r="87" spans="2:47" s="1" customFormat="1" ht="16.5" customHeight="1">
      <c r="B87" s="31"/>
      <c r="E87" s="191" t="str">
        <f>E9</f>
        <v>SO 05 - Gabionová opěrná stěna délky 17,35 m</v>
      </c>
      <c r="F87" s="232"/>
      <c r="G87" s="232"/>
      <c r="H87" s="232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>Parc. č. 4045/2 a 4054/15 v k.ú. Modřany, Praha 12</v>
      </c>
      <c r="I89" s="26" t="s">
        <v>21</v>
      </c>
      <c r="J89" s="51" t="str">
        <f>IF(J12="","",J12)</f>
        <v>6. 5. 2025</v>
      </c>
      <c r="L89" s="31"/>
    </row>
    <row r="90" spans="2:47" s="1" customFormat="1" ht="6.95" customHeight="1">
      <c r="B90" s="31"/>
      <c r="L90" s="31"/>
    </row>
    <row r="91" spans="2:47" s="1" customFormat="1" ht="40.15" customHeight="1">
      <c r="B91" s="31"/>
      <c r="C91" s="26" t="s">
        <v>23</v>
      </c>
      <c r="F91" s="24" t="str">
        <f>E15</f>
        <v>MČ Praha 12, Generála Šišky 2375/6,Praha 4,Modřany</v>
      </c>
      <c r="I91" s="26" t="s">
        <v>30</v>
      </c>
      <c r="J91" s="29" t="str">
        <f>E21</f>
        <v>Ing.arch. Jan Mudra,Holoubkov 81,338 01 Holoubkov</v>
      </c>
      <c r="L91" s="31"/>
    </row>
    <row r="92" spans="2:47" s="1" customFormat="1" ht="15.2" customHeight="1">
      <c r="B92" s="31"/>
      <c r="C92" s="26" t="s">
        <v>28</v>
      </c>
      <c r="F92" s="24" t="str">
        <f>IF(E18="","",E18)</f>
        <v>Vyplň údaj</v>
      </c>
      <c r="I92" s="26" t="s">
        <v>34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118</v>
      </c>
      <c r="D94" s="92"/>
      <c r="E94" s="92"/>
      <c r="F94" s="92"/>
      <c r="G94" s="92"/>
      <c r="H94" s="92"/>
      <c r="I94" s="92"/>
      <c r="J94" s="101" t="s">
        <v>119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120</v>
      </c>
      <c r="J96" s="65">
        <f>J123</f>
        <v>0</v>
      </c>
      <c r="L96" s="31"/>
      <c r="AU96" s="16" t="s">
        <v>121</v>
      </c>
    </row>
    <row r="97" spans="2:12" s="8" customFormat="1" ht="24.95" customHeight="1">
      <c r="B97" s="103"/>
      <c r="D97" s="104" t="s">
        <v>194</v>
      </c>
      <c r="E97" s="105"/>
      <c r="F97" s="105"/>
      <c r="G97" s="105"/>
      <c r="H97" s="105"/>
      <c r="I97" s="105"/>
      <c r="J97" s="106">
        <f>J124</f>
        <v>0</v>
      </c>
      <c r="L97" s="103"/>
    </row>
    <row r="98" spans="2:12" s="9" customFormat="1" ht="19.899999999999999" customHeight="1">
      <c r="B98" s="107"/>
      <c r="D98" s="108" t="s">
        <v>195</v>
      </c>
      <c r="E98" s="109"/>
      <c r="F98" s="109"/>
      <c r="G98" s="109"/>
      <c r="H98" s="109"/>
      <c r="I98" s="109"/>
      <c r="J98" s="110">
        <f>J125</f>
        <v>0</v>
      </c>
      <c r="L98" s="107"/>
    </row>
    <row r="99" spans="2:12" s="9" customFormat="1" ht="19.899999999999999" customHeight="1">
      <c r="B99" s="107"/>
      <c r="D99" s="108" t="s">
        <v>393</v>
      </c>
      <c r="E99" s="109"/>
      <c r="F99" s="109"/>
      <c r="G99" s="109"/>
      <c r="H99" s="109"/>
      <c r="I99" s="109"/>
      <c r="J99" s="110">
        <f>J155</f>
        <v>0</v>
      </c>
      <c r="L99" s="107"/>
    </row>
    <row r="100" spans="2:12" s="9" customFormat="1" ht="19.899999999999999" customHeight="1">
      <c r="B100" s="107"/>
      <c r="D100" s="108" t="s">
        <v>508</v>
      </c>
      <c r="E100" s="109"/>
      <c r="F100" s="109"/>
      <c r="G100" s="109"/>
      <c r="H100" s="109"/>
      <c r="I100" s="109"/>
      <c r="J100" s="110">
        <f>J159</f>
        <v>0</v>
      </c>
      <c r="L100" s="107"/>
    </row>
    <row r="101" spans="2:12" s="9" customFormat="1" ht="19.899999999999999" customHeight="1">
      <c r="B101" s="107"/>
      <c r="D101" s="108" t="s">
        <v>270</v>
      </c>
      <c r="E101" s="109"/>
      <c r="F101" s="109"/>
      <c r="G101" s="109"/>
      <c r="H101" s="109"/>
      <c r="I101" s="109"/>
      <c r="J101" s="110">
        <f>J184</f>
        <v>0</v>
      </c>
      <c r="L101" s="107"/>
    </row>
    <row r="102" spans="2:12" s="9" customFormat="1" ht="19.899999999999999" customHeight="1">
      <c r="B102" s="107"/>
      <c r="D102" s="108" t="s">
        <v>196</v>
      </c>
      <c r="E102" s="109"/>
      <c r="F102" s="109"/>
      <c r="G102" s="109"/>
      <c r="H102" s="109"/>
      <c r="I102" s="109"/>
      <c r="J102" s="110">
        <f>J188</f>
        <v>0</v>
      </c>
      <c r="L102" s="107"/>
    </row>
    <row r="103" spans="2:12" s="9" customFormat="1" ht="19.899999999999999" customHeight="1">
      <c r="B103" s="107"/>
      <c r="D103" s="108" t="s">
        <v>273</v>
      </c>
      <c r="E103" s="109"/>
      <c r="F103" s="109"/>
      <c r="G103" s="109"/>
      <c r="H103" s="109"/>
      <c r="I103" s="109"/>
      <c r="J103" s="110">
        <f>J193</f>
        <v>0</v>
      </c>
      <c r="L103" s="107"/>
    </row>
    <row r="104" spans="2:12" s="1" customFormat="1" ht="21.75" customHeight="1">
      <c r="B104" s="31"/>
      <c r="L104" s="31"/>
    </row>
    <row r="105" spans="2:12" s="1" customFormat="1" ht="6.95" customHeight="1"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31"/>
    </row>
    <row r="109" spans="2:12" s="1" customFormat="1" ht="6.95" customHeight="1">
      <c r="B109" s="45"/>
      <c r="C109" s="46"/>
      <c r="D109" s="46"/>
      <c r="E109" s="46"/>
      <c r="F109" s="46"/>
      <c r="G109" s="46"/>
      <c r="H109" s="46"/>
      <c r="I109" s="46"/>
      <c r="J109" s="46"/>
      <c r="K109" s="46"/>
      <c r="L109" s="31"/>
    </row>
    <row r="110" spans="2:12" s="1" customFormat="1" ht="24.95" customHeight="1">
      <c r="B110" s="31"/>
      <c r="C110" s="20" t="s">
        <v>127</v>
      </c>
      <c r="L110" s="31"/>
    </row>
    <row r="111" spans="2:12" s="1" customFormat="1" ht="6.95" customHeight="1">
      <c r="B111" s="31"/>
      <c r="L111" s="31"/>
    </row>
    <row r="112" spans="2:12" s="1" customFormat="1" ht="12" customHeight="1">
      <c r="B112" s="31"/>
      <c r="C112" s="26" t="s">
        <v>16</v>
      </c>
      <c r="L112" s="31"/>
    </row>
    <row r="113" spans="2:65" s="1" customFormat="1" ht="16.5" customHeight="1">
      <c r="B113" s="31"/>
      <c r="E113" s="230" t="str">
        <f>E7</f>
        <v>Sportoviště Zátišská-1.Etapa Rekonstrukce</v>
      </c>
      <c r="F113" s="231"/>
      <c r="G113" s="231"/>
      <c r="H113" s="231"/>
      <c r="L113" s="31"/>
    </row>
    <row r="114" spans="2:65" s="1" customFormat="1" ht="12" customHeight="1">
      <c r="B114" s="31"/>
      <c r="C114" s="26" t="s">
        <v>114</v>
      </c>
      <c r="L114" s="31"/>
    </row>
    <row r="115" spans="2:65" s="1" customFormat="1" ht="16.5" customHeight="1">
      <c r="B115" s="31"/>
      <c r="E115" s="191" t="str">
        <f>E9</f>
        <v>SO 05 - Gabionová opěrná stěna délky 17,35 m</v>
      </c>
      <c r="F115" s="232"/>
      <c r="G115" s="232"/>
      <c r="H115" s="232"/>
      <c r="L115" s="31"/>
    </row>
    <row r="116" spans="2:65" s="1" customFormat="1" ht="6.95" customHeight="1">
      <c r="B116" s="31"/>
      <c r="L116" s="31"/>
    </row>
    <row r="117" spans="2:65" s="1" customFormat="1" ht="12" customHeight="1">
      <c r="B117" s="31"/>
      <c r="C117" s="26" t="s">
        <v>20</v>
      </c>
      <c r="F117" s="24" t="str">
        <f>F12</f>
        <v>Parc. č. 4045/2 a 4054/15 v k.ú. Modřany, Praha 12</v>
      </c>
      <c r="I117" s="26" t="s">
        <v>21</v>
      </c>
      <c r="J117" s="51" t="str">
        <f>IF(J12="","",J12)</f>
        <v>6. 5. 2025</v>
      </c>
      <c r="L117" s="31"/>
    </row>
    <row r="118" spans="2:65" s="1" customFormat="1" ht="6.95" customHeight="1">
      <c r="B118" s="31"/>
      <c r="L118" s="31"/>
    </row>
    <row r="119" spans="2:65" s="1" customFormat="1" ht="40.15" customHeight="1">
      <c r="B119" s="31"/>
      <c r="C119" s="26" t="s">
        <v>23</v>
      </c>
      <c r="F119" s="24" t="str">
        <f>E15</f>
        <v>MČ Praha 12, Generála Šišky 2375/6,Praha 4,Modřany</v>
      </c>
      <c r="I119" s="26" t="s">
        <v>30</v>
      </c>
      <c r="J119" s="29" t="str">
        <f>E21</f>
        <v>Ing.arch. Jan Mudra,Holoubkov 81,338 01 Holoubkov</v>
      </c>
      <c r="L119" s="31"/>
    </row>
    <row r="120" spans="2:65" s="1" customFormat="1" ht="15.2" customHeight="1">
      <c r="B120" s="31"/>
      <c r="C120" s="26" t="s">
        <v>28</v>
      </c>
      <c r="F120" s="24" t="str">
        <f>IF(E18="","",E18)</f>
        <v>Vyplň údaj</v>
      </c>
      <c r="I120" s="26" t="s">
        <v>34</v>
      </c>
      <c r="J120" s="29" t="str">
        <f>E24</f>
        <v xml:space="preserve"> </v>
      </c>
      <c r="L120" s="31"/>
    </row>
    <row r="121" spans="2:65" s="1" customFormat="1" ht="10.35" customHeight="1">
      <c r="B121" s="31"/>
      <c r="L121" s="31"/>
    </row>
    <row r="122" spans="2:65" s="10" customFormat="1" ht="29.25" customHeight="1">
      <c r="B122" s="111"/>
      <c r="C122" s="112" t="s">
        <v>128</v>
      </c>
      <c r="D122" s="113" t="s">
        <v>63</v>
      </c>
      <c r="E122" s="113" t="s">
        <v>59</v>
      </c>
      <c r="F122" s="113" t="s">
        <v>60</v>
      </c>
      <c r="G122" s="113" t="s">
        <v>129</v>
      </c>
      <c r="H122" s="113" t="s">
        <v>130</v>
      </c>
      <c r="I122" s="113" t="s">
        <v>131</v>
      </c>
      <c r="J122" s="114" t="s">
        <v>119</v>
      </c>
      <c r="K122" s="115" t="s">
        <v>132</v>
      </c>
      <c r="L122" s="111"/>
      <c r="M122" s="58" t="s">
        <v>1</v>
      </c>
      <c r="N122" s="59" t="s">
        <v>42</v>
      </c>
      <c r="O122" s="59" t="s">
        <v>133</v>
      </c>
      <c r="P122" s="59" t="s">
        <v>134</v>
      </c>
      <c r="Q122" s="59" t="s">
        <v>135</v>
      </c>
      <c r="R122" s="59" t="s">
        <v>136</v>
      </c>
      <c r="S122" s="59" t="s">
        <v>137</v>
      </c>
      <c r="T122" s="60" t="s">
        <v>138</v>
      </c>
    </row>
    <row r="123" spans="2:65" s="1" customFormat="1" ht="22.9" customHeight="1">
      <c r="B123" s="31"/>
      <c r="C123" s="63" t="s">
        <v>139</v>
      </c>
      <c r="J123" s="116">
        <f>BK123</f>
        <v>0</v>
      </c>
      <c r="L123" s="31"/>
      <c r="M123" s="61"/>
      <c r="N123" s="52"/>
      <c r="O123" s="52"/>
      <c r="P123" s="117">
        <f>P124</f>
        <v>0</v>
      </c>
      <c r="Q123" s="52"/>
      <c r="R123" s="117">
        <f>R124</f>
        <v>38.300102870000003</v>
      </c>
      <c r="S123" s="52"/>
      <c r="T123" s="118">
        <f>T124</f>
        <v>0</v>
      </c>
      <c r="AT123" s="16" t="s">
        <v>77</v>
      </c>
      <c r="AU123" s="16" t="s">
        <v>121</v>
      </c>
      <c r="BK123" s="119">
        <f>BK124</f>
        <v>0</v>
      </c>
    </row>
    <row r="124" spans="2:65" s="11" customFormat="1" ht="25.9" customHeight="1">
      <c r="B124" s="120"/>
      <c r="D124" s="121" t="s">
        <v>77</v>
      </c>
      <c r="E124" s="122" t="s">
        <v>198</v>
      </c>
      <c r="F124" s="122" t="s">
        <v>199</v>
      </c>
      <c r="I124" s="123"/>
      <c r="J124" s="124">
        <f>BK124</f>
        <v>0</v>
      </c>
      <c r="L124" s="120"/>
      <c r="M124" s="125"/>
      <c r="P124" s="126">
        <f>P125+P155+P159+P184+P188+P193</f>
        <v>0</v>
      </c>
      <c r="R124" s="126">
        <f>R125+R155+R159+R184+R188+R193</f>
        <v>38.300102870000003</v>
      </c>
      <c r="T124" s="127">
        <f>T125+T155+T159+T184+T188+T193</f>
        <v>0</v>
      </c>
      <c r="AR124" s="121" t="s">
        <v>86</v>
      </c>
      <c r="AT124" s="128" t="s">
        <v>77</v>
      </c>
      <c r="AU124" s="128" t="s">
        <v>78</v>
      </c>
      <c r="AY124" s="121" t="s">
        <v>142</v>
      </c>
      <c r="BK124" s="129">
        <f>BK125+BK155+BK159+BK184+BK188+BK193</f>
        <v>0</v>
      </c>
    </row>
    <row r="125" spans="2:65" s="11" customFormat="1" ht="22.9" customHeight="1">
      <c r="B125" s="120"/>
      <c r="D125" s="121" t="s">
        <v>77</v>
      </c>
      <c r="E125" s="130" t="s">
        <v>86</v>
      </c>
      <c r="F125" s="130" t="s">
        <v>200</v>
      </c>
      <c r="I125" s="123"/>
      <c r="J125" s="131">
        <f>BK125</f>
        <v>0</v>
      </c>
      <c r="L125" s="120"/>
      <c r="M125" s="125"/>
      <c r="P125" s="126">
        <f>SUM(P126:P154)</f>
        <v>0</v>
      </c>
      <c r="R125" s="126">
        <f>SUM(R126:R154)</f>
        <v>0.47717999999999999</v>
      </c>
      <c r="T125" s="127">
        <f>SUM(T126:T154)</f>
        <v>0</v>
      </c>
      <c r="AR125" s="121" t="s">
        <v>86</v>
      </c>
      <c r="AT125" s="128" t="s">
        <v>77</v>
      </c>
      <c r="AU125" s="128" t="s">
        <v>86</v>
      </c>
      <c r="AY125" s="121" t="s">
        <v>142</v>
      </c>
      <c r="BK125" s="129">
        <f>SUM(BK126:BK154)</f>
        <v>0</v>
      </c>
    </row>
    <row r="126" spans="2:65" s="1" customFormat="1" ht="24.2" customHeight="1">
      <c r="B126" s="132"/>
      <c r="C126" s="133" t="s">
        <v>86</v>
      </c>
      <c r="D126" s="133" t="s">
        <v>145</v>
      </c>
      <c r="E126" s="134" t="s">
        <v>613</v>
      </c>
      <c r="F126" s="135" t="s">
        <v>614</v>
      </c>
      <c r="G126" s="136" t="s">
        <v>207</v>
      </c>
      <c r="H126" s="137">
        <v>11</v>
      </c>
      <c r="I126" s="138"/>
      <c r="J126" s="139">
        <f>ROUND(I126*H126,2)</f>
        <v>0</v>
      </c>
      <c r="K126" s="140"/>
      <c r="L126" s="31"/>
      <c r="M126" s="141" t="s">
        <v>1</v>
      </c>
      <c r="N126" s="142" t="s">
        <v>43</v>
      </c>
      <c r="P126" s="143">
        <f>O126*H126</f>
        <v>0</v>
      </c>
      <c r="Q126" s="143">
        <v>0</v>
      </c>
      <c r="R126" s="143">
        <f>Q126*H126</f>
        <v>0</v>
      </c>
      <c r="S126" s="143">
        <v>0</v>
      </c>
      <c r="T126" s="144">
        <f>S126*H126</f>
        <v>0</v>
      </c>
      <c r="AR126" s="145" t="s">
        <v>164</v>
      </c>
      <c r="AT126" s="145" t="s">
        <v>145</v>
      </c>
      <c r="AU126" s="145" t="s">
        <v>88</v>
      </c>
      <c r="AY126" s="16" t="s">
        <v>142</v>
      </c>
      <c r="BE126" s="146">
        <f>IF(N126="základní",J126,0)</f>
        <v>0</v>
      </c>
      <c r="BF126" s="146">
        <f>IF(N126="snížená",J126,0)</f>
        <v>0</v>
      </c>
      <c r="BG126" s="146">
        <f>IF(N126="zákl. přenesená",J126,0)</f>
        <v>0</v>
      </c>
      <c r="BH126" s="146">
        <f>IF(N126="sníž. přenesená",J126,0)</f>
        <v>0</v>
      </c>
      <c r="BI126" s="146">
        <f>IF(N126="nulová",J126,0)</f>
        <v>0</v>
      </c>
      <c r="BJ126" s="16" t="s">
        <v>86</v>
      </c>
      <c r="BK126" s="146">
        <f>ROUND(I126*H126,2)</f>
        <v>0</v>
      </c>
      <c r="BL126" s="16" t="s">
        <v>164</v>
      </c>
      <c r="BM126" s="145" t="s">
        <v>615</v>
      </c>
    </row>
    <row r="127" spans="2:65" s="13" customFormat="1" ht="11.25">
      <c r="B127" s="163"/>
      <c r="D127" s="147" t="s">
        <v>214</v>
      </c>
      <c r="E127" s="164" t="s">
        <v>1</v>
      </c>
      <c r="F127" s="165" t="s">
        <v>616</v>
      </c>
      <c r="H127" s="166">
        <v>11</v>
      </c>
      <c r="I127" s="167"/>
      <c r="L127" s="163"/>
      <c r="M127" s="168"/>
      <c r="T127" s="169"/>
      <c r="AT127" s="164" t="s">
        <v>214</v>
      </c>
      <c r="AU127" s="164" t="s">
        <v>88</v>
      </c>
      <c r="AV127" s="13" t="s">
        <v>88</v>
      </c>
      <c r="AW127" s="13" t="s">
        <v>33</v>
      </c>
      <c r="AX127" s="13" t="s">
        <v>78</v>
      </c>
      <c r="AY127" s="164" t="s">
        <v>142</v>
      </c>
    </row>
    <row r="128" spans="2:65" s="14" customFormat="1" ht="11.25">
      <c r="B128" s="170"/>
      <c r="D128" s="147" t="s">
        <v>214</v>
      </c>
      <c r="E128" s="171" t="s">
        <v>1</v>
      </c>
      <c r="F128" s="172" t="s">
        <v>217</v>
      </c>
      <c r="H128" s="173">
        <v>11</v>
      </c>
      <c r="I128" s="174"/>
      <c r="L128" s="170"/>
      <c r="M128" s="175"/>
      <c r="T128" s="176"/>
      <c r="AT128" s="171" t="s">
        <v>214</v>
      </c>
      <c r="AU128" s="171" t="s">
        <v>88</v>
      </c>
      <c r="AV128" s="14" t="s">
        <v>164</v>
      </c>
      <c r="AW128" s="14" t="s">
        <v>33</v>
      </c>
      <c r="AX128" s="14" t="s">
        <v>86</v>
      </c>
      <c r="AY128" s="171" t="s">
        <v>142</v>
      </c>
    </row>
    <row r="129" spans="2:65" s="1" customFormat="1" ht="33" customHeight="1">
      <c r="B129" s="132"/>
      <c r="C129" s="133" t="s">
        <v>88</v>
      </c>
      <c r="D129" s="133" t="s">
        <v>145</v>
      </c>
      <c r="E129" s="134" t="s">
        <v>617</v>
      </c>
      <c r="F129" s="135" t="s">
        <v>618</v>
      </c>
      <c r="G129" s="136" t="s">
        <v>212</v>
      </c>
      <c r="H129" s="137">
        <v>2.6030000000000002</v>
      </c>
      <c r="I129" s="138"/>
      <c r="J129" s="139">
        <f>ROUND(I129*H129,2)</f>
        <v>0</v>
      </c>
      <c r="K129" s="140"/>
      <c r="L129" s="31"/>
      <c r="M129" s="141" t="s">
        <v>1</v>
      </c>
      <c r="N129" s="142" t="s">
        <v>43</v>
      </c>
      <c r="P129" s="143">
        <f>O129*H129</f>
        <v>0</v>
      </c>
      <c r="Q129" s="143">
        <v>0</v>
      </c>
      <c r="R129" s="143">
        <f>Q129*H129</f>
        <v>0</v>
      </c>
      <c r="S129" s="143">
        <v>0</v>
      </c>
      <c r="T129" s="144">
        <f>S129*H129</f>
        <v>0</v>
      </c>
      <c r="AR129" s="145" t="s">
        <v>164</v>
      </c>
      <c r="AT129" s="145" t="s">
        <v>145</v>
      </c>
      <c r="AU129" s="145" t="s">
        <v>88</v>
      </c>
      <c r="AY129" s="16" t="s">
        <v>142</v>
      </c>
      <c r="BE129" s="146">
        <f>IF(N129="základní",J129,0)</f>
        <v>0</v>
      </c>
      <c r="BF129" s="146">
        <f>IF(N129="snížená",J129,0)</f>
        <v>0</v>
      </c>
      <c r="BG129" s="146">
        <f>IF(N129="zákl. přenesená",J129,0)</f>
        <v>0</v>
      </c>
      <c r="BH129" s="146">
        <f>IF(N129="sníž. přenesená",J129,0)</f>
        <v>0</v>
      </c>
      <c r="BI129" s="146">
        <f>IF(N129="nulová",J129,0)</f>
        <v>0</v>
      </c>
      <c r="BJ129" s="16" t="s">
        <v>86</v>
      </c>
      <c r="BK129" s="146">
        <f>ROUND(I129*H129,2)</f>
        <v>0</v>
      </c>
      <c r="BL129" s="16" t="s">
        <v>164</v>
      </c>
      <c r="BM129" s="145" t="s">
        <v>619</v>
      </c>
    </row>
    <row r="130" spans="2:65" s="13" customFormat="1" ht="11.25">
      <c r="B130" s="163"/>
      <c r="D130" s="147" t="s">
        <v>214</v>
      </c>
      <c r="E130" s="164" t="s">
        <v>1</v>
      </c>
      <c r="F130" s="165" t="s">
        <v>620</v>
      </c>
      <c r="H130" s="166">
        <v>2.6030000000000002</v>
      </c>
      <c r="I130" s="167"/>
      <c r="L130" s="163"/>
      <c r="M130" s="168"/>
      <c r="T130" s="169"/>
      <c r="AT130" s="164" t="s">
        <v>214</v>
      </c>
      <c r="AU130" s="164" t="s">
        <v>88</v>
      </c>
      <c r="AV130" s="13" t="s">
        <v>88</v>
      </c>
      <c r="AW130" s="13" t="s">
        <v>33</v>
      </c>
      <c r="AX130" s="13" t="s">
        <v>78</v>
      </c>
      <c r="AY130" s="164" t="s">
        <v>142</v>
      </c>
    </row>
    <row r="131" spans="2:65" s="14" customFormat="1" ht="11.25">
      <c r="B131" s="170"/>
      <c r="D131" s="147" t="s">
        <v>214</v>
      </c>
      <c r="E131" s="171" t="s">
        <v>1</v>
      </c>
      <c r="F131" s="172" t="s">
        <v>217</v>
      </c>
      <c r="H131" s="173">
        <v>2.6030000000000002</v>
      </c>
      <c r="I131" s="174"/>
      <c r="L131" s="170"/>
      <c r="M131" s="175"/>
      <c r="T131" s="176"/>
      <c r="AT131" s="171" t="s">
        <v>214</v>
      </c>
      <c r="AU131" s="171" t="s">
        <v>88</v>
      </c>
      <c r="AV131" s="14" t="s">
        <v>164</v>
      </c>
      <c r="AW131" s="14" t="s">
        <v>33</v>
      </c>
      <c r="AX131" s="14" t="s">
        <v>86</v>
      </c>
      <c r="AY131" s="171" t="s">
        <v>142</v>
      </c>
    </row>
    <row r="132" spans="2:65" s="1" customFormat="1" ht="33" customHeight="1">
      <c r="B132" s="132"/>
      <c r="C132" s="133" t="s">
        <v>157</v>
      </c>
      <c r="D132" s="133" t="s">
        <v>145</v>
      </c>
      <c r="E132" s="134" t="s">
        <v>621</v>
      </c>
      <c r="F132" s="135" t="s">
        <v>622</v>
      </c>
      <c r="G132" s="136" t="s">
        <v>212</v>
      </c>
      <c r="H132" s="137">
        <v>2.6030000000000002</v>
      </c>
      <c r="I132" s="138"/>
      <c r="J132" s="139">
        <f>ROUND(I132*H132,2)</f>
        <v>0</v>
      </c>
      <c r="K132" s="140"/>
      <c r="L132" s="31"/>
      <c r="M132" s="141" t="s">
        <v>1</v>
      </c>
      <c r="N132" s="142" t="s">
        <v>43</v>
      </c>
      <c r="P132" s="143">
        <f>O132*H132</f>
        <v>0</v>
      </c>
      <c r="Q132" s="143">
        <v>0</v>
      </c>
      <c r="R132" s="143">
        <f>Q132*H132</f>
        <v>0</v>
      </c>
      <c r="S132" s="143">
        <v>0</v>
      </c>
      <c r="T132" s="144">
        <f>S132*H132</f>
        <v>0</v>
      </c>
      <c r="AR132" s="145" t="s">
        <v>164</v>
      </c>
      <c r="AT132" s="145" t="s">
        <v>145</v>
      </c>
      <c r="AU132" s="145" t="s">
        <v>88</v>
      </c>
      <c r="AY132" s="16" t="s">
        <v>142</v>
      </c>
      <c r="BE132" s="146">
        <f>IF(N132="základní",J132,0)</f>
        <v>0</v>
      </c>
      <c r="BF132" s="146">
        <f>IF(N132="snížená",J132,0)</f>
        <v>0</v>
      </c>
      <c r="BG132" s="146">
        <f>IF(N132="zákl. přenesená",J132,0)</f>
        <v>0</v>
      </c>
      <c r="BH132" s="146">
        <f>IF(N132="sníž. přenesená",J132,0)</f>
        <v>0</v>
      </c>
      <c r="BI132" s="146">
        <f>IF(N132="nulová",J132,0)</f>
        <v>0</v>
      </c>
      <c r="BJ132" s="16" t="s">
        <v>86</v>
      </c>
      <c r="BK132" s="146">
        <f>ROUND(I132*H132,2)</f>
        <v>0</v>
      </c>
      <c r="BL132" s="16" t="s">
        <v>164</v>
      </c>
      <c r="BM132" s="145" t="s">
        <v>623</v>
      </c>
    </row>
    <row r="133" spans="2:65" s="13" customFormat="1" ht="11.25">
      <c r="B133" s="163"/>
      <c r="D133" s="147" t="s">
        <v>214</v>
      </c>
      <c r="E133" s="164" t="s">
        <v>1</v>
      </c>
      <c r="F133" s="165" t="s">
        <v>620</v>
      </c>
      <c r="H133" s="166">
        <v>2.6030000000000002</v>
      </c>
      <c r="I133" s="167"/>
      <c r="L133" s="163"/>
      <c r="M133" s="168"/>
      <c r="T133" s="169"/>
      <c r="AT133" s="164" t="s">
        <v>214</v>
      </c>
      <c r="AU133" s="164" t="s">
        <v>88</v>
      </c>
      <c r="AV133" s="13" t="s">
        <v>88</v>
      </c>
      <c r="AW133" s="13" t="s">
        <v>33</v>
      </c>
      <c r="AX133" s="13" t="s">
        <v>78</v>
      </c>
      <c r="AY133" s="164" t="s">
        <v>142</v>
      </c>
    </row>
    <row r="134" spans="2:65" s="14" customFormat="1" ht="11.25">
      <c r="B134" s="170"/>
      <c r="D134" s="147" t="s">
        <v>214</v>
      </c>
      <c r="E134" s="171" t="s">
        <v>1</v>
      </c>
      <c r="F134" s="172" t="s">
        <v>217</v>
      </c>
      <c r="H134" s="173">
        <v>2.6030000000000002</v>
      </c>
      <c r="I134" s="174"/>
      <c r="L134" s="170"/>
      <c r="M134" s="175"/>
      <c r="T134" s="176"/>
      <c r="AT134" s="171" t="s">
        <v>214</v>
      </c>
      <c r="AU134" s="171" t="s">
        <v>88</v>
      </c>
      <c r="AV134" s="14" t="s">
        <v>164</v>
      </c>
      <c r="AW134" s="14" t="s">
        <v>33</v>
      </c>
      <c r="AX134" s="14" t="s">
        <v>86</v>
      </c>
      <c r="AY134" s="171" t="s">
        <v>142</v>
      </c>
    </row>
    <row r="135" spans="2:65" s="1" customFormat="1" ht="24.2" customHeight="1">
      <c r="B135" s="132"/>
      <c r="C135" s="133" t="s">
        <v>164</v>
      </c>
      <c r="D135" s="133" t="s">
        <v>145</v>
      </c>
      <c r="E135" s="134" t="s">
        <v>281</v>
      </c>
      <c r="F135" s="135" t="s">
        <v>282</v>
      </c>
      <c r="G135" s="136" t="s">
        <v>212</v>
      </c>
      <c r="H135" s="137">
        <v>5.7530000000000001</v>
      </c>
      <c r="I135" s="138"/>
      <c r="J135" s="139">
        <f>ROUND(I135*H135,2)</f>
        <v>0</v>
      </c>
      <c r="K135" s="140"/>
      <c r="L135" s="31"/>
      <c r="M135" s="141" t="s">
        <v>1</v>
      </c>
      <c r="N135" s="142" t="s">
        <v>43</v>
      </c>
      <c r="P135" s="143">
        <f>O135*H135</f>
        <v>0</v>
      </c>
      <c r="Q135" s="143">
        <v>0</v>
      </c>
      <c r="R135" s="143">
        <f>Q135*H135</f>
        <v>0</v>
      </c>
      <c r="S135" s="143">
        <v>0</v>
      </c>
      <c r="T135" s="144">
        <f>S135*H135</f>
        <v>0</v>
      </c>
      <c r="AR135" s="145" t="s">
        <v>164</v>
      </c>
      <c r="AT135" s="145" t="s">
        <v>145</v>
      </c>
      <c r="AU135" s="145" t="s">
        <v>88</v>
      </c>
      <c r="AY135" s="16" t="s">
        <v>142</v>
      </c>
      <c r="BE135" s="146">
        <f>IF(N135="základní",J135,0)</f>
        <v>0</v>
      </c>
      <c r="BF135" s="146">
        <f>IF(N135="snížená",J135,0)</f>
        <v>0</v>
      </c>
      <c r="BG135" s="146">
        <f>IF(N135="zákl. přenesená",J135,0)</f>
        <v>0</v>
      </c>
      <c r="BH135" s="146">
        <f>IF(N135="sníž. přenesená",J135,0)</f>
        <v>0</v>
      </c>
      <c r="BI135" s="146">
        <f>IF(N135="nulová",J135,0)</f>
        <v>0</v>
      </c>
      <c r="BJ135" s="16" t="s">
        <v>86</v>
      </c>
      <c r="BK135" s="146">
        <f>ROUND(I135*H135,2)</f>
        <v>0</v>
      </c>
      <c r="BL135" s="16" t="s">
        <v>164</v>
      </c>
      <c r="BM135" s="145" t="s">
        <v>624</v>
      </c>
    </row>
    <row r="136" spans="2:65" s="13" customFormat="1" ht="11.25">
      <c r="B136" s="163"/>
      <c r="D136" s="147" t="s">
        <v>214</v>
      </c>
      <c r="E136" s="164" t="s">
        <v>1</v>
      </c>
      <c r="F136" s="165" t="s">
        <v>625</v>
      </c>
      <c r="H136" s="166">
        <v>5.7530000000000001</v>
      </c>
      <c r="I136" s="167"/>
      <c r="L136" s="163"/>
      <c r="M136" s="168"/>
      <c r="T136" s="169"/>
      <c r="AT136" s="164" t="s">
        <v>214</v>
      </c>
      <c r="AU136" s="164" t="s">
        <v>88</v>
      </c>
      <c r="AV136" s="13" t="s">
        <v>88</v>
      </c>
      <c r="AW136" s="13" t="s">
        <v>33</v>
      </c>
      <c r="AX136" s="13" t="s">
        <v>78</v>
      </c>
      <c r="AY136" s="164" t="s">
        <v>142</v>
      </c>
    </row>
    <row r="137" spans="2:65" s="14" customFormat="1" ht="11.25">
      <c r="B137" s="170"/>
      <c r="D137" s="147" t="s">
        <v>214</v>
      </c>
      <c r="E137" s="171" t="s">
        <v>1</v>
      </c>
      <c r="F137" s="172" t="s">
        <v>217</v>
      </c>
      <c r="H137" s="173">
        <v>5.7530000000000001</v>
      </c>
      <c r="I137" s="174"/>
      <c r="L137" s="170"/>
      <c r="M137" s="175"/>
      <c r="T137" s="176"/>
      <c r="AT137" s="171" t="s">
        <v>214</v>
      </c>
      <c r="AU137" s="171" t="s">
        <v>88</v>
      </c>
      <c r="AV137" s="14" t="s">
        <v>164</v>
      </c>
      <c r="AW137" s="14" t="s">
        <v>33</v>
      </c>
      <c r="AX137" s="14" t="s">
        <v>86</v>
      </c>
      <c r="AY137" s="171" t="s">
        <v>142</v>
      </c>
    </row>
    <row r="138" spans="2:65" s="1" customFormat="1" ht="37.9" customHeight="1">
      <c r="B138" s="132"/>
      <c r="C138" s="133" t="s">
        <v>163</v>
      </c>
      <c r="D138" s="133" t="s">
        <v>145</v>
      </c>
      <c r="E138" s="134" t="s">
        <v>285</v>
      </c>
      <c r="F138" s="135" t="s">
        <v>286</v>
      </c>
      <c r="G138" s="136" t="s">
        <v>212</v>
      </c>
      <c r="H138" s="137">
        <v>5.7530000000000001</v>
      </c>
      <c r="I138" s="138"/>
      <c r="J138" s="139">
        <f>ROUND(I138*H138,2)</f>
        <v>0</v>
      </c>
      <c r="K138" s="140"/>
      <c r="L138" s="31"/>
      <c r="M138" s="141" t="s">
        <v>1</v>
      </c>
      <c r="N138" s="142" t="s">
        <v>43</v>
      </c>
      <c r="P138" s="143">
        <f>O138*H138</f>
        <v>0</v>
      </c>
      <c r="Q138" s="143">
        <v>0</v>
      </c>
      <c r="R138" s="143">
        <f>Q138*H138</f>
        <v>0</v>
      </c>
      <c r="S138" s="143">
        <v>0</v>
      </c>
      <c r="T138" s="144">
        <f>S138*H138</f>
        <v>0</v>
      </c>
      <c r="AR138" s="145" t="s">
        <v>164</v>
      </c>
      <c r="AT138" s="145" t="s">
        <v>145</v>
      </c>
      <c r="AU138" s="145" t="s">
        <v>88</v>
      </c>
      <c r="AY138" s="16" t="s">
        <v>142</v>
      </c>
      <c r="BE138" s="146">
        <f>IF(N138="základní",J138,0)</f>
        <v>0</v>
      </c>
      <c r="BF138" s="146">
        <f>IF(N138="snížená",J138,0)</f>
        <v>0</v>
      </c>
      <c r="BG138" s="146">
        <f>IF(N138="zákl. přenesená",J138,0)</f>
        <v>0</v>
      </c>
      <c r="BH138" s="146">
        <f>IF(N138="sníž. přenesená",J138,0)</f>
        <v>0</v>
      </c>
      <c r="BI138" s="146">
        <f>IF(N138="nulová",J138,0)</f>
        <v>0</v>
      </c>
      <c r="BJ138" s="16" t="s">
        <v>86</v>
      </c>
      <c r="BK138" s="146">
        <f>ROUND(I138*H138,2)</f>
        <v>0</v>
      </c>
      <c r="BL138" s="16" t="s">
        <v>164</v>
      </c>
      <c r="BM138" s="145" t="s">
        <v>626</v>
      </c>
    </row>
    <row r="139" spans="2:65" s="1" customFormat="1" ht="37.9" customHeight="1">
      <c r="B139" s="132"/>
      <c r="C139" s="133" t="s">
        <v>175</v>
      </c>
      <c r="D139" s="133" t="s">
        <v>145</v>
      </c>
      <c r="E139" s="134" t="s">
        <v>288</v>
      </c>
      <c r="F139" s="135" t="s">
        <v>289</v>
      </c>
      <c r="G139" s="136" t="s">
        <v>212</v>
      </c>
      <c r="H139" s="137">
        <v>172.59</v>
      </c>
      <c r="I139" s="138"/>
      <c r="J139" s="139">
        <f>ROUND(I139*H139,2)</f>
        <v>0</v>
      </c>
      <c r="K139" s="140"/>
      <c r="L139" s="31"/>
      <c r="M139" s="141" t="s">
        <v>1</v>
      </c>
      <c r="N139" s="142" t="s">
        <v>43</v>
      </c>
      <c r="P139" s="143">
        <f>O139*H139</f>
        <v>0</v>
      </c>
      <c r="Q139" s="143">
        <v>0</v>
      </c>
      <c r="R139" s="143">
        <f>Q139*H139</f>
        <v>0</v>
      </c>
      <c r="S139" s="143">
        <v>0</v>
      </c>
      <c r="T139" s="144">
        <f>S139*H139</f>
        <v>0</v>
      </c>
      <c r="AR139" s="145" t="s">
        <v>164</v>
      </c>
      <c r="AT139" s="145" t="s">
        <v>145</v>
      </c>
      <c r="AU139" s="145" t="s">
        <v>88</v>
      </c>
      <c r="AY139" s="16" t="s">
        <v>142</v>
      </c>
      <c r="BE139" s="146">
        <f>IF(N139="základní",J139,0)</f>
        <v>0</v>
      </c>
      <c r="BF139" s="146">
        <f>IF(N139="snížená",J139,0)</f>
        <v>0</v>
      </c>
      <c r="BG139" s="146">
        <f>IF(N139="zákl. přenesená",J139,0)</f>
        <v>0</v>
      </c>
      <c r="BH139" s="146">
        <f>IF(N139="sníž. přenesená",J139,0)</f>
        <v>0</v>
      </c>
      <c r="BI139" s="146">
        <f>IF(N139="nulová",J139,0)</f>
        <v>0</v>
      </c>
      <c r="BJ139" s="16" t="s">
        <v>86</v>
      </c>
      <c r="BK139" s="146">
        <f>ROUND(I139*H139,2)</f>
        <v>0</v>
      </c>
      <c r="BL139" s="16" t="s">
        <v>164</v>
      </c>
      <c r="BM139" s="145" t="s">
        <v>627</v>
      </c>
    </row>
    <row r="140" spans="2:65" s="13" customFormat="1" ht="11.25">
      <c r="B140" s="163"/>
      <c r="D140" s="147" t="s">
        <v>214</v>
      </c>
      <c r="E140" s="164" t="s">
        <v>1</v>
      </c>
      <c r="F140" s="165" t="s">
        <v>628</v>
      </c>
      <c r="H140" s="166">
        <v>172.59</v>
      </c>
      <c r="I140" s="167"/>
      <c r="L140" s="163"/>
      <c r="M140" s="168"/>
      <c r="T140" s="169"/>
      <c r="AT140" s="164" t="s">
        <v>214</v>
      </c>
      <c r="AU140" s="164" t="s">
        <v>88</v>
      </c>
      <c r="AV140" s="13" t="s">
        <v>88</v>
      </c>
      <c r="AW140" s="13" t="s">
        <v>33</v>
      </c>
      <c r="AX140" s="13" t="s">
        <v>78</v>
      </c>
      <c r="AY140" s="164" t="s">
        <v>142</v>
      </c>
    </row>
    <row r="141" spans="2:65" s="14" customFormat="1" ht="11.25">
      <c r="B141" s="170"/>
      <c r="D141" s="147" t="s">
        <v>214</v>
      </c>
      <c r="E141" s="171" t="s">
        <v>1</v>
      </c>
      <c r="F141" s="172" t="s">
        <v>217</v>
      </c>
      <c r="H141" s="173">
        <v>172.59</v>
      </c>
      <c r="I141" s="174"/>
      <c r="L141" s="170"/>
      <c r="M141" s="175"/>
      <c r="T141" s="176"/>
      <c r="AT141" s="171" t="s">
        <v>214</v>
      </c>
      <c r="AU141" s="171" t="s">
        <v>88</v>
      </c>
      <c r="AV141" s="14" t="s">
        <v>164</v>
      </c>
      <c r="AW141" s="14" t="s">
        <v>33</v>
      </c>
      <c r="AX141" s="14" t="s">
        <v>86</v>
      </c>
      <c r="AY141" s="171" t="s">
        <v>142</v>
      </c>
    </row>
    <row r="142" spans="2:65" s="1" customFormat="1" ht="33" customHeight="1">
      <c r="B142" s="132"/>
      <c r="C142" s="133" t="s">
        <v>181</v>
      </c>
      <c r="D142" s="133" t="s">
        <v>145</v>
      </c>
      <c r="E142" s="134" t="s">
        <v>292</v>
      </c>
      <c r="F142" s="135" t="s">
        <v>293</v>
      </c>
      <c r="G142" s="136" t="s">
        <v>246</v>
      </c>
      <c r="H142" s="137">
        <v>10.643000000000001</v>
      </c>
      <c r="I142" s="138"/>
      <c r="J142" s="139">
        <f>ROUND(I142*H142,2)</f>
        <v>0</v>
      </c>
      <c r="K142" s="140"/>
      <c r="L142" s="31"/>
      <c r="M142" s="141" t="s">
        <v>1</v>
      </c>
      <c r="N142" s="142" t="s">
        <v>43</v>
      </c>
      <c r="P142" s="143">
        <f>O142*H142</f>
        <v>0</v>
      </c>
      <c r="Q142" s="143">
        <v>0</v>
      </c>
      <c r="R142" s="143">
        <f>Q142*H142</f>
        <v>0</v>
      </c>
      <c r="S142" s="143">
        <v>0</v>
      </c>
      <c r="T142" s="144">
        <f>S142*H142</f>
        <v>0</v>
      </c>
      <c r="AR142" s="145" t="s">
        <v>164</v>
      </c>
      <c r="AT142" s="145" t="s">
        <v>145</v>
      </c>
      <c r="AU142" s="145" t="s">
        <v>88</v>
      </c>
      <c r="AY142" s="16" t="s">
        <v>142</v>
      </c>
      <c r="BE142" s="146">
        <f>IF(N142="základní",J142,0)</f>
        <v>0</v>
      </c>
      <c r="BF142" s="146">
        <f>IF(N142="snížená",J142,0)</f>
        <v>0</v>
      </c>
      <c r="BG142" s="146">
        <f>IF(N142="zákl. přenesená",J142,0)</f>
        <v>0</v>
      </c>
      <c r="BH142" s="146">
        <f>IF(N142="sníž. přenesená",J142,0)</f>
        <v>0</v>
      </c>
      <c r="BI142" s="146">
        <f>IF(N142="nulová",J142,0)</f>
        <v>0</v>
      </c>
      <c r="BJ142" s="16" t="s">
        <v>86</v>
      </c>
      <c r="BK142" s="146">
        <f>ROUND(I142*H142,2)</f>
        <v>0</v>
      </c>
      <c r="BL142" s="16" t="s">
        <v>164</v>
      </c>
      <c r="BM142" s="145" t="s">
        <v>629</v>
      </c>
    </row>
    <row r="143" spans="2:65" s="13" customFormat="1" ht="11.25">
      <c r="B143" s="163"/>
      <c r="D143" s="147" t="s">
        <v>214</v>
      </c>
      <c r="E143" s="164" t="s">
        <v>1</v>
      </c>
      <c r="F143" s="165" t="s">
        <v>630</v>
      </c>
      <c r="H143" s="166">
        <v>10.643000000000001</v>
      </c>
      <c r="I143" s="167"/>
      <c r="L143" s="163"/>
      <c r="M143" s="168"/>
      <c r="T143" s="169"/>
      <c r="AT143" s="164" t="s">
        <v>214</v>
      </c>
      <c r="AU143" s="164" t="s">
        <v>88</v>
      </c>
      <c r="AV143" s="13" t="s">
        <v>88</v>
      </c>
      <c r="AW143" s="13" t="s">
        <v>33</v>
      </c>
      <c r="AX143" s="13" t="s">
        <v>78</v>
      </c>
      <c r="AY143" s="164" t="s">
        <v>142</v>
      </c>
    </row>
    <row r="144" spans="2:65" s="14" customFormat="1" ht="11.25">
      <c r="B144" s="170"/>
      <c r="D144" s="147" t="s">
        <v>214</v>
      </c>
      <c r="E144" s="171" t="s">
        <v>1</v>
      </c>
      <c r="F144" s="172" t="s">
        <v>217</v>
      </c>
      <c r="H144" s="173">
        <v>10.643000000000001</v>
      </c>
      <c r="I144" s="174"/>
      <c r="L144" s="170"/>
      <c r="M144" s="175"/>
      <c r="T144" s="176"/>
      <c r="AT144" s="171" t="s">
        <v>214</v>
      </c>
      <c r="AU144" s="171" t="s">
        <v>88</v>
      </c>
      <c r="AV144" s="14" t="s">
        <v>164</v>
      </c>
      <c r="AW144" s="14" t="s">
        <v>33</v>
      </c>
      <c r="AX144" s="14" t="s">
        <v>86</v>
      </c>
      <c r="AY144" s="171" t="s">
        <v>142</v>
      </c>
    </row>
    <row r="145" spans="2:65" s="1" customFormat="1" ht="24.2" customHeight="1">
      <c r="B145" s="132"/>
      <c r="C145" s="133" t="s">
        <v>185</v>
      </c>
      <c r="D145" s="133" t="s">
        <v>145</v>
      </c>
      <c r="E145" s="134" t="s">
        <v>631</v>
      </c>
      <c r="F145" s="135" t="s">
        <v>632</v>
      </c>
      <c r="G145" s="136" t="s">
        <v>203</v>
      </c>
      <c r="H145" s="137">
        <v>4.3380000000000001</v>
      </c>
      <c r="I145" s="138"/>
      <c r="J145" s="139">
        <f>ROUND(I145*H145,2)</f>
        <v>0</v>
      </c>
      <c r="K145" s="140"/>
      <c r="L145" s="31"/>
      <c r="M145" s="141" t="s">
        <v>1</v>
      </c>
      <c r="N145" s="142" t="s">
        <v>43</v>
      </c>
      <c r="P145" s="143">
        <f>O145*H145</f>
        <v>0</v>
      </c>
      <c r="Q145" s="143">
        <v>0</v>
      </c>
      <c r="R145" s="143">
        <f>Q145*H145</f>
        <v>0</v>
      </c>
      <c r="S145" s="143">
        <v>0</v>
      </c>
      <c r="T145" s="144">
        <f>S145*H145</f>
        <v>0</v>
      </c>
      <c r="AR145" s="145" t="s">
        <v>164</v>
      </c>
      <c r="AT145" s="145" t="s">
        <v>145</v>
      </c>
      <c r="AU145" s="145" t="s">
        <v>88</v>
      </c>
      <c r="AY145" s="16" t="s">
        <v>142</v>
      </c>
      <c r="BE145" s="146">
        <f>IF(N145="základní",J145,0)</f>
        <v>0</v>
      </c>
      <c r="BF145" s="146">
        <f>IF(N145="snížená",J145,0)</f>
        <v>0</v>
      </c>
      <c r="BG145" s="146">
        <f>IF(N145="zákl. přenesená",J145,0)</f>
        <v>0</v>
      </c>
      <c r="BH145" s="146">
        <f>IF(N145="sníž. přenesená",J145,0)</f>
        <v>0</v>
      </c>
      <c r="BI145" s="146">
        <f>IF(N145="nulová",J145,0)</f>
        <v>0</v>
      </c>
      <c r="BJ145" s="16" t="s">
        <v>86</v>
      </c>
      <c r="BK145" s="146">
        <f>ROUND(I145*H145,2)</f>
        <v>0</v>
      </c>
      <c r="BL145" s="16" t="s">
        <v>164</v>
      </c>
      <c r="BM145" s="145" t="s">
        <v>633</v>
      </c>
    </row>
    <row r="146" spans="2:65" s="13" customFormat="1" ht="11.25">
      <c r="B146" s="163"/>
      <c r="D146" s="147" t="s">
        <v>214</v>
      </c>
      <c r="E146" s="164" t="s">
        <v>1</v>
      </c>
      <c r="F146" s="165" t="s">
        <v>634</v>
      </c>
      <c r="H146" s="166">
        <v>4.3380000000000001</v>
      </c>
      <c r="I146" s="167"/>
      <c r="L146" s="163"/>
      <c r="M146" s="168"/>
      <c r="T146" s="169"/>
      <c r="AT146" s="164" t="s">
        <v>214</v>
      </c>
      <c r="AU146" s="164" t="s">
        <v>88</v>
      </c>
      <c r="AV146" s="13" t="s">
        <v>88</v>
      </c>
      <c r="AW146" s="13" t="s">
        <v>33</v>
      </c>
      <c r="AX146" s="13" t="s">
        <v>78</v>
      </c>
      <c r="AY146" s="164" t="s">
        <v>142</v>
      </c>
    </row>
    <row r="147" spans="2:65" s="14" customFormat="1" ht="11.25">
      <c r="B147" s="170"/>
      <c r="D147" s="147" t="s">
        <v>214</v>
      </c>
      <c r="E147" s="171" t="s">
        <v>1</v>
      </c>
      <c r="F147" s="172" t="s">
        <v>217</v>
      </c>
      <c r="H147" s="173">
        <v>4.3380000000000001</v>
      </c>
      <c r="I147" s="174"/>
      <c r="L147" s="170"/>
      <c r="M147" s="175"/>
      <c r="T147" s="176"/>
      <c r="AT147" s="171" t="s">
        <v>214</v>
      </c>
      <c r="AU147" s="171" t="s">
        <v>88</v>
      </c>
      <c r="AV147" s="14" t="s">
        <v>164</v>
      </c>
      <c r="AW147" s="14" t="s">
        <v>33</v>
      </c>
      <c r="AX147" s="14" t="s">
        <v>86</v>
      </c>
      <c r="AY147" s="171" t="s">
        <v>142</v>
      </c>
    </row>
    <row r="148" spans="2:65" s="1" customFormat="1" ht="16.5" customHeight="1">
      <c r="B148" s="132"/>
      <c r="C148" s="177" t="s">
        <v>189</v>
      </c>
      <c r="D148" s="177" t="s">
        <v>309</v>
      </c>
      <c r="E148" s="178" t="s">
        <v>635</v>
      </c>
      <c r="F148" s="179" t="s">
        <v>636</v>
      </c>
      <c r="G148" s="180" t="s">
        <v>212</v>
      </c>
      <c r="H148" s="181">
        <v>2.169</v>
      </c>
      <c r="I148" s="182"/>
      <c r="J148" s="183">
        <f>ROUND(I148*H148,2)</f>
        <v>0</v>
      </c>
      <c r="K148" s="184"/>
      <c r="L148" s="185"/>
      <c r="M148" s="186" t="s">
        <v>1</v>
      </c>
      <c r="N148" s="187" t="s">
        <v>43</v>
      </c>
      <c r="P148" s="143">
        <f>O148*H148</f>
        <v>0</v>
      </c>
      <c r="Q148" s="143">
        <v>0.22</v>
      </c>
      <c r="R148" s="143">
        <f>Q148*H148</f>
        <v>0.47717999999999999</v>
      </c>
      <c r="S148" s="143">
        <v>0</v>
      </c>
      <c r="T148" s="144">
        <f>S148*H148</f>
        <v>0</v>
      </c>
      <c r="AR148" s="145" t="s">
        <v>185</v>
      </c>
      <c r="AT148" s="145" t="s">
        <v>309</v>
      </c>
      <c r="AU148" s="145" t="s">
        <v>88</v>
      </c>
      <c r="AY148" s="16" t="s">
        <v>142</v>
      </c>
      <c r="BE148" s="146">
        <f>IF(N148="základní",J148,0)</f>
        <v>0</v>
      </c>
      <c r="BF148" s="146">
        <f>IF(N148="snížená",J148,0)</f>
        <v>0</v>
      </c>
      <c r="BG148" s="146">
        <f>IF(N148="zákl. přenesená",J148,0)</f>
        <v>0</v>
      </c>
      <c r="BH148" s="146">
        <f>IF(N148="sníž. přenesená",J148,0)</f>
        <v>0</v>
      </c>
      <c r="BI148" s="146">
        <f>IF(N148="nulová",J148,0)</f>
        <v>0</v>
      </c>
      <c r="BJ148" s="16" t="s">
        <v>86</v>
      </c>
      <c r="BK148" s="146">
        <f>ROUND(I148*H148,2)</f>
        <v>0</v>
      </c>
      <c r="BL148" s="16" t="s">
        <v>164</v>
      </c>
      <c r="BM148" s="145" t="s">
        <v>637</v>
      </c>
    </row>
    <row r="149" spans="2:65" s="13" customFormat="1" ht="11.25">
      <c r="B149" s="163"/>
      <c r="D149" s="147" t="s">
        <v>214</v>
      </c>
      <c r="E149" s="164" t="s">
        <v>1</v>
      </c>
      <c r="F149" s="165" t="s">
        <v>638</v>
      </c>
      <c r="H149" s="166">
        <v>2.169</v>
      </c>
      <c r="I149" s="167"/>
      <c r="L149" s="163"/>
      <c r="M149" s="168"/>
      <c r="T149" s="169"/>
      <c r="AT149" s="164" t="s">
        <v>214</v>
      </c>
      <c r="AU149" s="164" t="s">
        <v>88</v>
      </c>
      <c r="AV149" s="13" t="s">
        <v>88</v>
      </c>
      <c r="AW149" s="13" t="s">
        <v>33</v>
      </c>
      <c r="AX149" s="13" t="s">
        <v>78</v>
      </c>
      <c r="AY149" s="164" t="s">
        <v>142</v>
      </c>
    </row>
    <row r="150" spans="2:65" s="14" customFormat="1" ht="11.25">
      <c r="B150" s="170"/>
      <c r="D150" s="147" t="s">
        <v>214</v>
      </c>
      <c r="E150" s="171" t="s">
        <v>1</v>
      </c>
      <c r="F150" s="172" t="s">
        <v>217</v>
      </c>
      <c r="H150" s="173">
        <v>2.169</v>
      </c>
      <c r="I150" s="174"/>
      <c r="L150" s="170"/>
      <c r="M150" s="175"/>
      <c r="T150" s="176"/>
      <c r="AT150" s="171" t="s">
        <v>214</v>
      </c>
      <c r="AU150" s="171" t="s">
        <v>88</v>
      </c>
      <c r="AV150" s="14" t="s">
        <v>164</v>
      </c>
      <c r="AW150" s="14" t="s">
        <v>33</v>
      </c>
      <c r="AX150" s="14" t="s">
        <v>86</v>
      </c>
      <c r="AY150" s="171" t="s">
        <v>142</v>
      </c>
    </row>
    <row r="151" spans="2:65" s="1" customFormat="1" ht="24.2" customHeight="1">
      <c r="B151" s="132"/>
      <c r="C151" s="133" t="s">
        <v>243</v>
      </c>
      <c r="D151" s="133" t="s">
        <v>145</v>
      </c>
      <c r="E151" s="134" t="s">
        <v>639</v>
      </c>
      <c r="F151" s="135" t="s">
        <v>640</v>
      </c>
      <c r="G151" s="136" t="s">
        <v>212</v>
      </c>
      <c r="H151" s="137">
        <v>6.5060000000000002</v>
      </c>
      <c r="I151" s="138"/>
      <c r="J151" s="139">
        <f>ROUND(I151*H151,2)</f>
        <v>0</v>
      </c>
      <c r="K151" s="140"/>
      <c r="L151" s="31"/>
      <c r="M151" s="141" t="s">
        <v>1</v>
      </c>
      <c r="N151" s="142" t="s">
        <v>43</v>
      </c>
      <c r="P151" s="143">
        <f>O151*H151</f>
        <v>0</v>
      </c>
      <c r="Q151" s="143">
        <v>0</v>
      </c>
      <c r="R151" s="143">
        <f>Q151*H151</f>
        <v>0</v>
      </c>
      <c r="S151" s="143">
        <v>0</v>
      </c>
      <c r="T151" s="144">
        <f>S151*H151</f>
        <v>0</v>
      </c>
      <c r="AR151" s="145" t="s">
        <v>164</v>
      </c>
      <c r="AT151" s="145" t="s">
        <v>145</v>
      </c>
      <c r="AU151" s="145" t="s">
        <v>88</v>
      </c>
      <c r="AY151" s="16" t="s">
        <v>142</v>
      </c>
      <c r="BE151" s="146">
        <f>IF(N151="základní",J151,0)</f>
        <v>0</v>
      </c>
      <c r="BF151" s="146">
        <f>IF(N151="snížená",J151,0)</f>
        <v>0</v>
      </c>
      <c r="BG151" s="146">
        <f>IF(N151="zákl. přenesená",J151,0)</f>
        <v>0</v>
      </c>
      <c r="BH151" s="146">
        <f>IF(N151="sníž. přenesená",J151,0)</f>
        <v>0</v>
      </c>
      <c r="BI151" s="146">
        <f>IF(N151="nulová",J151,0)</f>
        <v>0</v>
      </c>
      <c r="BJ151" s="16" t="s">
        <v>86</v>
      </c>
      <c r="BK151" s="146">
        <f>ROUND(I151*H151,2)</f>
        <v>0</v>
      </c>
      <c r="BL151" s="16" t="s">
        <v>164</v>
      </c>
      <c r="BM151" s="145" t="s">
        <v>641</v>
      </c>
    </row>
    <row r="152" spans="2:65" s="1" customFormat="1" ht="29.25">
      <c r="B152" s="31"/>
      <c r="D152" s="147" t="s">
        <v>151</v>
      </c>
      <c r="F152" s="148" t="s">
        <v>642</v>
      </c>
      <c r="I152" s="149"/>
      <c r="L152" s="31"/>
      <c r="M152" s="150"/>
      <c r="T152" s="55"/>
      <c r="AT152" s="16" t="s">
        <v>151</v>
      </c>
      <c r="AU152" s="16" t="s">
        <v>88</v>
      </c>
    </row>
    <row r="153" spans="2:65" s="13" customFormat="1" ht="11.25">
      <c r="B153" s="163"/>
      <c r="D153" s="147" t="s">
        <v>214</v>
      </c>
      <c r="E153" s="164" t="s">
        <v>1</v>
      </c>
      <c r="F153" s="165" t="s">
        <v>643</v>
      </c>
      <c r="H153" s="166">
        <v>6.5060000000000002</v>
      </c>
      <c r="I153" s="167"/>
      <c r="L153" s="163"/>
      <c r="M153" s="168"/>
      <c r="T153" s="169"/>
      <c r="AT153" s="164" t="s">
        <v>214</v>
      </c>
      <c r="AU153" s="164" t="s">
        <v>88</v>
      </c>
      <c r="AV153" s="13" t="s">
        <v>88</v>
      </c>
      <c r="AW153" s="13" t="s">
        <v>33</v>
      </c>
      <c r="AX153" s="13" t="s">
        <v>78</v>
      </c>
      <c r="AY153" s="164" t="s">
        <v>142</v>
      </c>
    </row>
    <row r="154" spans="2:65" s="14" customFormat="1" ht="11.25">
      <c r="B154" s="170"/>
      <c r="D154" s="147" t="s">
        <v>214</v>
      </c>
      <c r="E154" s="171" t="s">
        <v>1</v>
      </c>
      <c r="F154" s="172" t="s">
        <v>217</v>
      </c>
      <c r="H154" s="173">
        <v>6.5060000000000002</v>
      </c>
      <c r="I154" s="174"/>
      <c r="L154" s="170"/>
      <c r="M154" s="175"/>
      <c r="T154" s="176"/>
      <c r="AT154" s="171" t="s">
        <v>214</v>
      </c>
      <c r="AU154" s="171" t="s">
        <v>88</v>
      </c>
      <c r="AV154" s="14" t="s">
        <v>164</v>
      </c>
      <c r="AW154" s="14" t="s">
        <v>33</v>
      </c>
      <c r="AX154" s="14" t="s">
        <v>86</v>
      </c>
      <c r="AY154" s="171" t="s">
        <v>142</v>
      </c>
    </row>
    <row r="155" spans="2:65" s="11" customFormat="1" ht="22.9" customHeight="1">
      <c r="B155" s="120"/>
      <c r="D155" s="121" t="s">
        <v>77</v>
      </c>
      <c r="E155" s="130" t="s">
        <v>88</v>
      </c>
      <c r="F155" s="130" t="s">
        <v>413</v>
      </c>
      <c r="I155" s="123"/>
      <c r="J155" s="131">
        <f>BK155</f>
        <v>0</v>
      </c>
      <c r="L155" s="120"/>
      <c r="M155" s="125"/>
      <c r="P155" s="126">
        <f>SUM(P156:P158)</f>
        <v>0</v>
      </c>
      <c r="R155" s="126">
        <f>SUM(R156:R158)</f>
        <v>1.3510097999999999</v>
      </c>
      <c r="T155" s="127">
        <f>SUM(T156:T158)</f>
        <v>0</v>
      </c>
      <c r="AR155" s="121" t="s">
        <v>86</v>
      </c>
      <c r="AT155" s="128" t="s">
        <v>77</v>
      </c>
      <c r="AU155" s="128" t="s">
        <v>86</v>
      </c>
      <c r="AY155" s="121" t="s">
        <v>142</v>
      </c>
      <c r="BK155" s="129">
        <f>SUM(BK156:BK158)</f>
        <v>0</v>
      </c>
    </row>
    <row r="156" spans="2:65" s="1" customFormat="1" ht="16.5" customHeight="1">
      <c r="B156" s="132"/>
      <c r="C156" s="133" t="s">
        <v>248</v>
      </c>
      <c r="D156" s="133" t="s">
        <v>145</v>
      </c>
      <c r="E156" s="134" t="s">
        <v>530</v>
      </c>
      <c r="F156" s="135" t="s">
        <v>531</v>
      </c>
      <c r="G156" s="136" t="s">
        <v>212</v>
      </c>
      <c r="H156" s="137">
        <v>0.54</v>
      </c>
      <c r="I156" s="138"/>
      <c r="J156" s="139">
        <f>ROUND(I156*H156,2)</f>
        <v>0</v>
      </c>
      <c r="K156" s="140"/>
      <c r="L156" s="31"/>
      <c r="M156" s="141" t="s">
        <v>1</v>
      </c>
      <c r="N156" s="142" t="s">
        <v>43</v>
      </c>
      <c r="P156" s="143">
        <f>O156*H156</f>
        <v>0</v>
      </c>
      <c r="Q156" s="143">
        <v>2.5018699999999998</v>
      </c>
      <c r="R156" s="143">
        <f>Q156*H156</f>
        <v>1.3510097999999999</v>
      </c>
      <c r="S156" s="143">
        <v>0</v>
      </c>
      <c r="T156" s="144">
        <f>S156*H156</f>
        <v>0</v>
      </c>
      <c r="AR156" s="145" t="s">
        <v>164</v>
      </c>
      <c r="AT156" s="145" t="s">
        <v>145</v>
      </c>
      <c r="AU156" s="145" t="s">
        <v>88</v>
      </c>
      <c r="AY156" s="16" t="s">
        <v>142</v>
      </c>
      <c r="BE156" s="146">
        <f>IF(N156="základní",J156,0)</f>
        <v>0</v>
      </c>
      <c r="BF156" s="146">
        <f>IF(N156="snížená",J156,0)</f>
        <v>0</v>
      </c>
      <c r="BG156" s="146">
        <f>IF(N156="zákl. přenesená",J156,0)</f>
        <v>0</v>
      </c>
      <c r="BH156" s="146">
        <f>IF(N156="sníž. přenesená",J156,0)</f>
        <v>0</v>
      </c>
      <c r="BI156" s="146">
        <f>IF(N156="nulová",J156,0)</f>
        <v>0</v>
      </c>
      <c r="BJ156" s="16" t="s">
        <v>86</v>
      </c>
      <c r="BK156" s="146">
        <f>ROUND(I156*H156,2)</f>
        <v>0</v>
      </c>
      <c r="BL156" s="16" t="s">
        <v>164</v>
      </c>
      <c r="BM156" s="145" t="s">
        <v>644</v>
      </c>
    </row>
    <row r="157" spans="2:65" s="13" customFormat="1" ht="11.25">
      <c r="B157" s="163"/>
      <c r="D157" s="147" t="s">
        <v>214</v>
      </c>
      <c r="E157" s="164" t="s">
        <v>1</v>
      </c>
      <c r="F157" s="165" t="s">
        <v>645</v>
      </c>
      <c r="H157" s="166">
        <v>0.54</v>
      </c>
      <c r="I157" s="167"/>
      <c r="L157" s="163"/>
      <c r="M157" s="168"/>
      <c r="T157" s="169"/>
      <c r="AT157" s="164" t="s">
        <v>214</v>
      </c>
      <c r="AU157" s="164" t="s">
        <v>88</v>
      </c>
      <c r="AV157" s="13" t="s">
        <v>88</v>
      </c>
      <c r="AW157" s="13" t="s">
        <v>33</v>
      </c>
      <c r="AX157" s="13" t="s">
        <v>78</v>
      </c>
      <c r="AY157" s="164" t="s">
        <v>142</v>
      </c>
    </row>
    <row r="158" spans="2:65" s="14" customFormat="1" ht="11.25">
      <c r="B158" s="170"/>
      <c r="D158" s="147" t="s">
        <v>214</v>
      </c>
      <c r="E158" s="171" t="s">
        <v>1</v>
      </c>
      <c r="F158" s="172" t="s">
        <v>217</v>
      </c>
      <c r="H158" s="173">
        <v>0.54</v>
      </c>
      <c r="I158" s="174"/>
      <c r="L158" s="170"/>
      <c r="M158" s="175"/>
      <c r="T158" s="176"/>
      <c r="AT158" s="171" t="s">
        <v>214</v>
      </c>
      <c r="AU158" s="171" t="s">
        <v>88</v>
      </c>
      <c r="AV158" s="14" t="s">
        <v>164</v>
      </c>
      <c r="AW158" s="14" t="s">
        <v>33</v>
      </c>
      <c r="AX158" s="14" t="s">
        <v>86</v>
      </c>
      <c r="AY158" s="171" t="s">
        <v>142</v>
      </c>
    </row>
    <row r="159" spans="2:65" s="11" customFormat="1" ht="22.9" customHeight="1">
      <c r="B159" s="120"/>
      <c r="D159" s="121" t="s">
        <v>77</v>
      </c>
      <c r="E159" s="130" t="s">
        <v>157</v>
      </c>
      <c r="F159" s="130" t="s">
        <v>534</v>
      </c>
      <c r="I159" s="123"/>
      <c r="J159" s="131">
        <f>BK159</f>
        <v>0</v>
      </c>
      <c r="L159" s="120"/>
      <c r="M159" s="125"/>
      <c r="P159" s="126">
        <f>SUM(P160:P183)</f>
        <v>0</v>
      </c>
      <c r="R159" s="126">
        <f>SUM(R160:R183)</f>
        <v>36.453955820000004</v>
      </c>
      <c r="T159" s="127">
        <f>SUM(T160:T183)</f>
        <v>0</v>
      </c>
      <c r="AR159" s="121" t="s">
        <v>86</v>
      </c>
      <c r="AT159" s="128" t="s">
        <v>77</v>
      </c>
      <c r="AU159" s="128" t="s">
        <v>86</v>
      </c>
      <c r="AY159" s="121" t="s">
        <v>142</v>
      </c>
      <c r="BK159" s="129">
        <f>SUM(BK160:BK183)</f>
        <v>0</v>
      </c>
    </row>
    <row r="160" spans="2:65" s="1" customFormat="1" ht="24.2" customHeight="1">
      <c r="B160" s="132"/>
      <c r="C160" s="133" t="s">
        <v>8</v>
      </c>
      <c r="D160" s="133" t="s">
        <v>145</v>
      </c>
      <c r="E160" s="134" t="s">
        <v>646</v>
      </c>
      <c r="F160" s="135" t="s">
        <v>647</v>
      </c>
      <c r="G160" s="136" t="s">
        <v>203</v>
      </c>
      <c r="H160" s="137">
        <v>3.4540000000000002</v>
      </c>
      <c r="I160" s="138"/>
      <c r="J160" s="139">
        <f>ROUND(I160*H160,2)</f>
        <v>0</v>
      </c>
      <c r="K160" s="140"/>
      <c r="L160" s="31"/>
      <c r="M160" s="141" t="s">
        <v>1</v>
      </c>
      <c r="N160" s="142" t="s">
        <v>43</v>
      </c>
      <c r="P160" s="143">
        <f>O160*H160</f>
        <v>0</v>
      </c>
      <c r="Q160" s="143">
        <v>4.0499999999999998E-3</v>
      </c>
      <c r="R160" s="143">
        <f>Q160*H160</f>
        <v>1.39887E-2</v>
      </c>
      <c r="S160" s="143">
        <v>0</v>
      </c>
      <c r="T160" s="144">
        <f>S160*H160</f>
        <v>0</v>
      </c>
      <c r="AR160" s="145" t="s">
        <v>164</v>
      </c>
      <c r="AT160" s="145" t="s">
        <v>145</v>
      </c>
      <c r="AU160" s="145" t="s">
        <v>88</v>
      </c>
      <c r="AY160" s="16" t="s">
        <v>142</v>
      </c>
      <c r="BE160" s="146">
        <f>IF(N160="základní",J160,0)</f>
        <v>0</v>
      </c>
      <c r="BF160" s="146">
        <f>IF(N160="snížená",J160,0)</f>
        <v>0</v>
      </c>
      <c r="BG160" s="146">
        <f>IF(N160="zákl. přenesená",J160,0)</f>
        <v>0</v>
      </c>
      <c r="BH160" s="146">
        <f>IF(N160="sníž. přenesená",J160,0)</f>
        <v>0</v>
      </c>
      <c r="BI160" s="146">
        <f>IF(N160="nulová",J160,0)</f>
        <v>0</v>
      </c>
      <c r="BJ160" s="16" t="s">
        <v>86</v>
      </c>
      <c r="BK160" s="146">
        <f>ROUND(I160*H160,2)</f>
        <v>0</v>
      </c>
      <c r="BL160" s="16" t="s">
        <v>164</v>
      </c>
      <c r="BM160" s="145" t="s">
        <v>648</v>
      </c>
    </row>
    <row r="161" spans="2:65" s="13" customFormat="1" ht="11.25">
      <c r="B161" s="163"/>
      <c r="D161" s="147" t="s">
        <v>214</v>
      </c>
      <c r="E161" s="164" t="s">
        <v>1</v>
      </c>
      <c r="F161" s="165" t="s">
        <v>649</v>
      </c>
      <c r="H161" s="166">
        <v>3.4540000000000002</v>
      </c>
      <c r="I161" s="167"/>
      <c r="L161" s="163"/>
      <c r="M161" s="168"/>
      <c r="T161" s="169"/>
      <c r="AT161" s="164" t="s">
        <v>214</v>
      </c>
      <c r="AU161" s="164" t="s">
        <v>88</v>
      </c>
      <c r="AV161" s="13" t="s">
        <v>88</v>
      </c>
      <c r="AW161" s="13" t="s">
        <v>33</v>
      </c>
      <c r="AX161" s="13" t="s">
        <v>78</v>
      </c>
      <c r="AY161" s="164" t="s">
        <v>142</v>
      </c>
    </row>
    <row r="162" spans="2:65" s="14" customFormat="1" ht="11.25">
      <c r="B162" s="170"/>
      <c r="D162" s="147" t="s">
        <v>214</v>
      </c>
      <c r="E162" s="171" t="s">
        <v>1</v>
      </c>
      <c r="F162" s="172" t="s">
        <v>217</v>
      </c>
      <c r="H162" s="173">
        <v>3.4540000000000002</v>
      </c>
      <c r="I162" s="174"/>
      <c r="L162" s="170"/>
      <c r="M162" s="175"/>
      <c r="T162" s="176"/>
      <c r="AT162" s="171" t="s">
        <v>214</v>
      </c>
      <c r="AU162" s="171" t="s">
        <v>88</v>
      </c>
      <c r="AV162" s="14" t="s">
        <v>164</v>
      </c>
      <c r="AW162" s="14" t="s">
        <v>33</v>
      </c>
      <c r="AX162" s="14" t="s">
        <v>86</v>
      </c>
      <c r="AY162" s="171" t="s">
        <v>142</v>
      </c>
    </row>
    <row r="163" spans="2:65" s="1" customFormat="1" ht="24.2" customHeight="1">
      <c r="B163" s="132"/>
      <c r="C163" s="133" t="s">
        <v>257</v>
      </c>
      <c r="D163" s="133" t="s">
        <v>145</v>
      </c>
      <c r="E163" s="134" t="s">
        <v>650</v>
      </c>
      <c r="F163" s="135" t="s">
        <v>651</v>
      </c>
      <c r="G163" s="136" t="s">
        <v>203</v>
      </c>
      <c r="H163" s="137">
        <v>3.4540000000000002</v>
      </c>
      <c r="I163" s="138"/>
      <c r="J163" s="139">
        <f>ROUND(I163*H163,2)</f>
        <v>0</v>
      </c>
      <c r="K163" s="140"/>
      <c r="L163" s="31"/>
      <c r="M163" s="141" t="s">
        <v>1</v>
      </c>
      <c r="N163" s="142" t="s">
        <v>43</v>
      </c>
      <c r="P163" s="143">
        <f>O163*H163</f>
        <v>0</v>
      </c>
      <c r="Q163" s="143">
        <v>0</v>
      </c>
      <c r="R163" s="143">
        <f>Q163*H163</f>
        <v>0</v>
      </c>
      <c r="S163" s="143">
        <v>0</v>
      </c>
      <c r="T163" s="144">
        <f>S163*H163</f>
        <v>0</v>
      </c>
      <c r="AR163" s="145" t="s">
        <v>164</v>
      </c>
      <c r="AT163" s="145" t="s">
        <v>145</v>
      </c>
      <c r="AU163" s="145" t="s">
        <v>88</v>
      </c>
      <c r="AY163" s="16" t="s">
        <v>142</v>
      </c>
      <c r="BE163" s="146">
        <f>IF(N163="základní",J163,0)</f>
        <v>0</v>
      </c>
      <c r="BF163" s="146">
        <f>IF(N163="snížená",J163,0)</f>
        <v>0</v>
      </c>
      <c r="BG163" s="146">
        <f>IF(N163="zákl. přenesená",J163,0)</f>
        <v>0</v>
      </c>
      <c r="BH163" s="146">
        <f>IF(N163="sníž. přenesená",J163,0)</f>
        <v>0</v>
      </c>
      <c r="BI163" s="146">
        <f>IF(N163="nulová",J163,0)</f>
        <v>0</v>
      </c>
      <c r="BJ163" s="16" t="s">
        <v>86</v>
      </c>
      <c r="BK163" s="146">
        <f>ROUND(I163*H163,2)</f>
        <v>0</v>
      </c>
      <c r="BL163" s="16" t="s">
        <v>164</v>
      </c>
      <c r="BM163" s="145" t="s">
        <v>652</v>
      </c>
    </row>
    <row r="164" spans="2:65" s="1" customFormat="1" ht="33" customHeight="1">
      <c r="B164" s="132"/>
      <c r="C164" s="133" t="s">
        <v>261</v>
      </c>
      <c r="D164" s="133" t="s">
        <v>145</v>
      </c>
      <c r="E164" s="134" t="s">
        <v>653</v>
      </c>
      <c r="F164" s="135" t="s">
        <v>654</v>
      </c>
      <c r="G164" s="136" t="s">
        <v>220</v>
      </c>
      <c r="H164" s="137">
        <v>11</v>
      </c>
      <c r="I164" s="138"/>
      <c r="J164" s="139">
        <f>ROUND(I164*H164,2)</f>
        <v>0</v>
      </c>
      <c r="K164" s="140"/>
      <c r="L164" s="31"/>
      <c r="M164" s="141" t="s">
        <v>1</v>
      </c>
      <c r="N164" s="142" t="s">
        <v>43</v>
      </c>
      <c r="P164" s="143">
        <f>O164*H164</f>
        <v>0</v>
      </c>
      <c r="Q164" s="143">
        <v>0</v>
      </c>
      <c r="R164" s="143">
        <f>Q164*H164</f>
        <v>0</v>
      </c>
      <c r="S164" s="143">
        <v>0</v>
      </c>
      <c r="T164" s="144">
        <f>S164*H164</f>
        <v>0</v>
      </c>
      <c r="AR164" s="145" t="s">
        <v>164</v>
      </c>
      <c r="AT164" s="145" t="s">
        <v>145</v>
      </c>
      <c r="AU164" s="145" t="s">
        <v>88</v>
      </c>
      <c r="AY164" s="16" t="s">
        <v>142</v>
      </c>
      <c r="BE164" s="146">
        <f>IF(N164="základní",J164,0)</f>
        <v>0</v>
      </c>
      <c r="BF164" s="146">
        <f>IF(N164="snížená",J164,0)</f>
        <v>0</v>
      </c>
      <c r="BG164" s="146">
        <f>IF(N164="zákl. přenesená",J164,0)</f>
        <v>0</v>
      </c>
      <c r="BH164" s="146">
        <f>IF(N164="sníž. přenesená",J164,0)</f>
        <v>0</v>
      </c>
      <c r="BI164" s="146">
        <f>IF(N164="nulová",J164,0)</f>
        <v>0</v>
      </c>
      <c r="BJ164" s="16" t="s">
        <v>86</v>
      </c>
      <c r="BK164" s="146">
        <f>ROUND(I164*H164,2)</f>
        <v>0</v>
      </c>
      <c r="BL164" s="16" t="s">
        <v>164</v>
      </c>
      <c r="BM164" s="145" t="s">
        <v>655</v>
      </c>
    </row>
    <row r="165" spans="2:65" s="13" customFormat="1" ht="11.25">
      <c r="B165" s="163"/>
      <c r="D165" s="147" t="s">
        <v>214</v>
      </c>
      <c r="E165" s="164" t="s">
        <v>1</v>
      </c>
      <c r="F165" s="165" t="s">
        <v>656</v>
      </c>
      <c r="H165" s="166">
        <v>11</v>
      </c>
      <c r="I165" s="167"/>
      <c r="L165" s="163"/>
      <c r="M165" s="168"/>
      <c r="T165" s="169"/>
      <c r="AT165" s="164" t="s">
        <v>214</v>
      </c>
      <c r="AU165" s="164" t="s">
        <v>88</v>
      </c>
      <c r="AV165" s="13" t="s">
        <v>88</v>
      </c>
      <c r="AW165" s="13" t="s">
        <v>33</v>
      </c>
      <c r="AX165" s="13" t="s">
        <v>78</v>
      </c>
      <c r="AY165" s="164" t="s">
        <v>142</v>
      </c>
    </row>
    <row r="166" spans="2:65" s="14" customFormat="1" ht="11.25">
      <c r="B166" s="170"/>
      <c r="D166" s="147" t="s">
        <v>214</v>
      </c>
      <c r="E166" s="171" t="s">
        <v>1</v>
      </c>
      <c r="F166" s="172" t="s">
        <v>217</v>
      </c>
      <c r="H166" s="173">
        <v>11</v>
      </c>
      <c r="I166" s="174"/>
      <c r="L166" s="170"/>
      <c r="M166" s="175"/>
      <c r="T166" s="176"/>
      <c r="AT166" s="171" t="s">
        <v>214</v>
      </c>
      <c r="AU166" s="171" t="s">
        <v>88</v>
      </c>
      <c r="AV166" s="14" t="s">
        <v>164</v>
      </c>
      <c r="AW166" s="14" t="s">
        <v>33</v>
      </c>
      <c r="AX166" s="14" t="s">
        <v>86</v>
      </c>
      <c r="AY166" s="171" t="s">
        <v>142</v>
      </c>
    </row>
    <row r="167" spans="2:65" s="1" customFormat="1" ht="24.2" customHeight="1">
      <c r="B167" s="132"/>
      <c r="C167" s="177" t="s">
        <v>265</v>
      </c>
      <c r="D167" s="177" t="s">
        <v>309</v>
      </c>
      <c r="E167" s="178" t="s">
        <v>657</v>
      </c>
      <c r="F167" s="179" t="s">
        <v>658</v>
      </c>
      <c r="G167" s="180" t="s">
        <v>246</v>
      </c>
      <c r="H167" s="181">
        <v>0.30199999999999999</v>
      </c>
      <c r="I167" s="182"/>
      <c r="J167" s="183">
        <f>ROUND(I167*H167,2)</f>
        <v>0</v>
      </c>
      <c r="K167" s="184"/>
      <c r="L167" s="185"/>
      <c r="M167" s="186" t="s">
        <v>1</v>
      </c>
      <c r="N167" s="187" t="s">
        <v>43</v>
      </c>
      <c r="P167" s="143">
        <f>O167*H167</f>
        <v>0</v>
      </c>
      <c r="Q167" s="143">
        <v>1</v>
      </c>
      <c r="R167" s="143">
        <f>Q167*H167</f>
        <v>0.30199999999999999</v>
      </c>
      <c r="S167" s="143">
        <v>0</v>
      </c>
      <c r="T167" s="144">
        <f>S167*H167</f>
        <v>0</v>
      </c>
      <c r="AR167" s="145" t="s">
        <v>185</v>
      </c>
      <c r="AT167" s="145" t="s">
        <v>309</v>
      </c>
      <c r="AU167" s="145" t="s">
        <v>88</v>
      </c>
      <c r="AY167" s="16" t="s">
        <v>142</v>
      </c>
      <c r="BE167" s="146">
        <f>IF(N167="základní",J167,0)</f>
        <v>0</v>
      </c>
      <c r="BF167" s="146">
        <f>IF(N167="snížená",J167,0)</f>
        <v>0</v>
      </c>
      <c r="BG167" s="146">
        <f>IF(N167="zákl. přenesená",J167,0)</f>
        <v>0</v>
      </c>
      <c r="BH167" s="146">
        <f>IF(N167="sníž. přenesená",J167,0)</f>
        <v>0</v>
      </c>
      <c r="BI167" s="146">
        <f>IF(N167="nulová",J167,0)</f>
        <v>0</v>
      </c>
      <c r="BJ167" s="16" t="s">
        <v>86</v>
      </c>
      <c r="BK167" s="146">
        <f>ROUND(I167*H167,2)</f>
        <v>0</v>
      </c>
      <c r="BL167" s="16" t="s">
        <v>164</v>
      </c>
      <c r="BM167" s="145" t="s">
        <v>659</v>
      </c>
    </row>
    <row r="168" spans="2:65" s="13" customFormat="1" ht="11.25">
      <c r="B168" s="163"/>
      <c r="D168" s="147" t="s">
        <v>214</v>
      </c>
      <c r="E168" s="164" t="s">
        <v>1</v>
      </c>
      <c r="F168" s="165" t="s">
        <v>660</v>
      </c>
      <c r="H168" s="166">
        <v>0.30199999999999999</v>
      </c>
      <c r="I168" s="167"/>
      <c r="L168" s="163"/>
      <c r="M168" s="168"/>
      <c r="T168" s="169"/>
      <c r="AT168" s="164" t="s">
        <v>214</v>
      </c>
      <c r="AU168" s="164" t="s">
        <v>88</v>
      </c>
      <c r="AV168" s="13" t="s">
        <v>88</v>
      </c>
      <c r="AW168" s="13" t="s">
        <v>33</v>
      </c>
      <c r="AX168" s="13" t="s">
        <v>78</v>
      </c>
      <c r="AY168" s="164" t="s">
        <v>142</v>
      </c>
    </row>
    <row r="169" spans="2:65" s="14" customFormat="1" ht="11.25">
      <c r="B169" s="170"/>
      <c r="D169" s="147" t="s">
        <v>214</v>
      </c>
      <c r="E169" s="171" t="s">
        <v>1</v>
      </c>
      <c r="F169" s="172" t="s">
        <v>217</v>
      </c>
      <c r="H169" s="173">
        <v>0.30199999999999999</v>
      </c>
      <c r="I169" s="174"/>
      <c r="L169" s="170"/>
      <c r="M169" s="175"/>
      <c r="T169" s="176"/>
      <c r="AT169" s="171" t="s">
        <v>214</v>
      </c>
      <c r="AU169" s="171" t="s">
        <v>88</v>
      </c>
      <c r="AV169" s="14" t="s">
        <v>164</v>
      </c>
      <c r="AW169" s="14" t="s">
        <v>33</v>
      </c>
      <c r="AX169" s="14" t="s">
        <v>86</v>
      </c>
      <c r="AY169" s="171" t="s">
        <v>142</v>
      </c>
    </row>
    <row r="170" spans="2:65" s="1" customFormat="1" ht="16.5" customHeight="1">
      <c r="B170" s="132"/>
      <c r="C170" s="133" t="s">
        <v>344</v>
      </c>
      <c r="D170" s="133" t="s">
        <v>145</v>
      </c>
      <c r="E170" s="134" t="s">
        <v>661</v>
      </c>
      <c r="F170" s="135" t="s">
        <v>662</v>
      </c>
      <c r="G170" s="136" t="s">
        <v>663</v>
      </c>
      <c r="H170" s="137">
        <v>302</v>
      </c>
      <c r="I170" s="138"/>
      <c r="J170" s="139">
        <f>ROUND(I170*H170,2)</f>
        <v>0</v>
      </c>
      <c r="K170" s="140"/>
      <c r="L170" s="31"/>
      <c r="M170" s="141" t="s">
        <v>1</v>
      </c>
      <c r="N170" s="142" t="s">
        <v>43</v>
      </c>
      <c r="P170" s="143">
        <f>O170*H170</f>
        <v>0</v>
      </c>
      <c r="Q170" s="143">
        <v>0</v>
      </c>
      <c r="R170" s="143">
        <f>Q170*H170</f>
        <v>0</v>
      </c>
      <c r="S170" s="143">
        <v>0</v>
      </c>
      <c r="T170" s="144">
        <f>S170*H170</f>
        <v>0</v>
      </c>
      <c r="AR170" s="145" t="s">
        <v>164</v>
      </c>
      <c r="AT170" s="145" t="s">
        <v>145</v>
      </c>
      <c r="AU170" s="145" t="s">
        <v>88</v>
      </c>
      <c r="AY170" s="16" t="s">
        <v>142</v>
      </c>
      <c r="BE170" s="146">
        <f>IF(N170="základní",J170,0)</f>
        <v>0</v>
      </c>
      <c r="BF170" s="146">
        <f>IF(N170="snížená",J170,0)</f>
        <v>0</v>
      </c>
      <c r="BG170" s="146">
        <f>IF(N170="zákl. přenesená",J170,0)</f>
        <v>0</v>
      </c>
      <c r="BH170" s="146">
        <f>IF(N170="sníž. přenesená",J170,0)</f>
        <v>0</v>
      </c>
      <c r="BI170" s="146">
        <f>IF(N170="nulová",J170,0)</f>
        <v>0</v>
      </c>
      <c r="BJ170" s="16" t="s">
        <v>86</v>
      </c>
      <c r="BK170" s="146">
        <f>ROUND(I170*H170,2)</f>
        <v>0</v>
      </c>
      <c r="BL170" s="16" t="s">
        <v>164</v>
      </c>
      <c r="BM170" s="145" t="s">
        <v>664</v>
      </c>
    </row>
    <row r="171" spans="2:65" s="13" customFormat="1" ht="11.25">
      <c r="B171" s="163"/>
      <c r="D171" s="147" t="s">
        <v>214</v>
      </c>
      <c r="E171" s="164" t="s">
        <v>1</v>
      </c>
      <c r="F171" s="165" t="s">
        <v>665</v>
      </c>
      <c r="H171" s="166">
        <v>302</v>
      </c>
      <c r="I171" s="167"/>
      <c r="L171" s="163"/>
      <c r="M171" s="168"/>
      <c r="T171" s="169"/>
      <c r="AT171" s="164" t="s">
        <v>214</v>
      </c>
      <c r="AU171" s="164" t="s">
        <v>88</v>
      </c>
      <c r="AV171" s="13" t="s">
        <v>88</v>
      </c>
      <c r="AW171" s="13" t="s">
        <v>33</v>
      </c>
      <c r="AX171" s="13" t="s">
        <v>78</v>
      </c>
      <c r="AY171" s="164" t="s">
        <v>142</v>
      </c>
    </row>
    <row r="172" spans="2:65" s="14" customFormat="1" ht="11.25">
      <c r="B172" s="170"/>
      <c r="D172" s="147" t="s">
        <v>214</v>
      </c>
      <c r="E172" s="171" t="s">
        <v>1</v>
      </c>
      <c r="F172" s="172" t="s">
        <v>217</v>
      </c>
      <c r="H172" s="173">
        <v>302</v>
      </c>
      <c r="I172" s="174"/>
      <c r="L172" s="170"/>
      <c r="M172" s="175"/>
      <c r="T172" s="176"/>
      <c r="AT172" s="171" t="s">
        <v>214</v>
      </c>
      <c r="AU172" s="171" t="s">
        <v>88</v>
      </c>
      <c r="AV172" s="14" t="s">
        <v>164</v>
      </c>
      <c r="AW172" s="14" t="s">
        <v>33</v>
      </c>
      <c r="AX172" s="14" t="s">
        <v>86</v>
      </c>
      <c r="AY172" s="171" t="s">
        <v>142</v>
      </c>
    </row>
    <row r="173" spans="2:65" s="1" customFormat="1" ht="21.75" customHeight="1">
      <c r="B173" s="132"/>
      <c r="C173" s="133" t="s">
        <v>349</v>
      </c>
      <c r="D173" s="133" t="s">
        <v>145</v>
      </c>
      <c r="E173" s="134" t="s">
        <v>666</v>
      </c>
      <c r="F173" s="135" t="s">
        <v>667</v>
      </c>
      <c r="G173" s="136" t="s">
        <v>212</v>
      </c>
      <c r="H173" s="137">
        <v>15.616</v>
      </c>
      <c r="I173" s="138"/>
      <c r="J173" s="139">
        <f>ROUND(I173*H173,2)</f>
        <v>0</v>
      </c>
      <c r="K173" s="140"/>
      <c r="L173" s="31"/>
      <c r="M173" s="141" t="s">
        <v>1</v>
      </c>
      <c r="N173" s="142" t="s">
        <v>43</v>
      </c>
      <c r="P173" s="143">
        <f>O173*H173</f>
        <v>0</v>
      </c>
      <c r="Q173" s="143">
        <v>2.3094800000000002</v>
      </c>
      <c r="R173" s="143">
        <f>Q173*H173</f>
        <v>36.064839680000006</v>
      </c>
      <c r="S173" s="143">
        <v>0</v>
      </c>
      <c r="T173" s="144">
        <f>S173*H173</f>
        <v>0</v>
      </c>
      <c r="AR173" s="145" t="s">
        <v>164</v>
      </c>
      <c r="AT173" s="145" t="s">
        <v>145</v>
      </c>
      <c r="AU173" s="145" t="s">
        <v>88</v>
      </c>
      <c r="AY173" s="16" t="s">
        <v>142</v>
      </c>
      <c r="BE173" s="146">
        <f>IF(N173="základní",J173,0)</f>
        <v>0</v>
      </c>
      <c r="BF173" s="146">
        <f>IF(N173="snížená",J173,0)</f>
        <v>0</v>
      </c>
      <c r="BG173" s="146">
        <f>IF(N173="zákl. přenesená",J173,0)</f>
        <v>0</v>
      </c>
      <c r="BH173" s="146">
        <f>IF(N173="sníž. přenesená",J173,0)</f>
        <v>0</v>
      </c>
      <c r="BI173" s="146">
        <f>IF(N173="nulová",J173,0)</f>
        <v>0</v>
      </c>
      <c r="BJ173" s="16" t="s">
        <v>86</v>
      </c>
      <c r="BK173" s="146">
        <f>ROUND(I173*H173,2)</f>
        <v>0</v>
      </c>
      <c r="BL173" s="16" t="s">
        <v>164</v>
      </c>
      <c r="BM173" s="145" t="s">
        <v>668</v>
      </c>
    </row>
    <row r="174" spans="2:65" s="1" customFormat="1" ht="19.5">
      <c r="B174" s="31"/>
      <c r="D174" s="147" t="s">
        <v>151</v>
      </c>
      <c r="F174" s="148" t="s">
        <v>669</v>
      </c>
      <c r="I174" s="149"/>
      <c r="L174" s="31"/>
      <c r="M174" s="150"/>
      <c r="T174" s="55"/>
      <c r="AT174" s="16" t="s">
        <v>151</v>
      </c>
      <c r="AU174" s="16" t="s">
        <v>88</v>
      </c>
    </row>
    <row r="175" spans="2:65" s="13" customFormat="1" ht="11.25">
      <c r="B175" s="163"/>
      <c r="D175" s="147" t="s">
        <v>214</v>
      </c>
      <c r="E175" s="164" t="s">
        <v>1</v>
      </c>
      <c r="F175" s="165" t="s">
        <v>670</v>
      </c>
      <c r="H175" s="166">
        <v>13.013</v>
      </c>
      <c r="I175" s="167"/>
      <c r="L175" s="163"/>
      <c r="M175" s="168"/>
      <c r="T175" s="169"/>
      <c r="AT175" s="164" t="s">
        <v>214</v>
      </c>
      <c r="AU175" s="164" t="s">
        <v>88</v>
      </c>
      <c r="AV175" s="13" t="s">
        <v>88</v>
      </c>
      <c r="AW175" s="13" t="s">
        <v>33</v>
      </c>
      <c r="AX175" s="13" t="s">
        <v>78</v>
      </c>
      <c r="AY175" s="164" t="s">
        <v>142</v>
      </c>
    </row>
    <row r="176" spans="2:65" s="13" customFormat="1" ht="11.25">
      <c r="B176" s="163"/>
      <c r="D176" s="147" t="s">
        <v>214</v>
      </c>
      <c r="E176" s="164" t="s">
        <v>1</v>
      </c>
      <c r="F176" s="165" t="s">
        <v>671</v>
      </c>
      <c r="H176" s="166">
        <v>2.6030000000000002</v>
      </c>
      <c r="I176" s="167"/>
      <c r="L176" s="163"/>
      <c r="M176" s="168"/>
      <c r="T176" s="169"/>
      <c r="AT176" s="164" t="s">
        <v>214</v>
      </c>
      <c r="AU176" s="164" t="s">
        <v>88</v>
      </c>
      <c r="AV176" s="13" t="s">
        <v>88</v>
      </c>
      <c r="AW176" s="13" t="s">
        <v>33</v>
      </c>
      <c r="AX176" s="13" t="s">
        <v>78</v>
      </c>
      <c r="AY176" s="164" t="s">
        <v>142</v>
      </c>
    </row>
    <row r="177" spans="2:65" s="14" customFormat="1" ht="11.25">
      <c r="B177" s="170"/>
      <c r="D177" s="147" t="s">
        <v>214</v>
      </c>
      <c r="E177" s="171" t="s">
        <v>1</v>
      </c>
      <c r="F177" s="172" t="s">
        <v>217</v>
      </c>
      <c r="H177" s="173">
        <v>15.616</v>
      </c>
      <c r="I177" s="174"/>
      <c r="L177" s="170"/>
      <c r="M177" s="175"/>
      <c r="T177" s="176"/>
      <c r="AT177" s="171" t="s">
        <v>214</v>
      </c>
      <c r="AU177" s="171" t="s">
        <v>88</v>
      </c>
      <c r="AV177" s="14" t="s">
        <v>164</v>
      </c>
      <c r="AW177" s="14" t="s">
        <v>33</v>
      </c>
      <c r="AX177" s="14" t="s">
        <v>86</v>
      </c>
      <c r="AY177" s="171" t="s">
        <v>142</v>
      </c>
    </row>
    <row r="178" spans="2:65" s="1" customFormat="1" ht="24.2" customHeight="1">
      <c r="B178" s="132"/>
      <c r="C178" s="133" t="s">
        <v>355</v>
      </c>
      <c r="D178" s="133" t="s">
        <v>145</v>
      </c>
      <c r="E178" s="134" t="s">
        <v>672</v>
      </c>
      <c r="F178" s="135" t="s">
        <v>673</v>
      </c>
      <c r="G178" s="136" t="s">
        <v>212</v>
      </c>
      <c r="H178" s="137">
        <v>6.5060000000000002</v>
      </c>
      <c r="I178" s="138"/>
      <c r="J178" s="139">
        <f>ROUND(I178*H178,2)</f>
        <v>0</v>
      </c>
      <c r="K178" s="140"/>
      <c r="L178" s="31"/>
      <c r="M178" s="141" t="s">
        <v>1</v>
      </c>
      <c r="N178" s="142" t="s">
        <v>43</v>
      </c>
      <c r="P178" s="143">
        <f>O178*H178</f>
        <v>0</v>
      </c>
      <c r="Q178" s="143">
        <v>0</v>
      </c>
      <c r="R178" s="143">
        <f>Q178*H178</f>
        <v>0</v>
      </c>
      <c r="S178" s="143">
        <v>0</v>
      </c>
      <c r="T178" s="144">
        <f>S178*H178</f>
        <v>0</v>
      </c>
      <c r="AR178" s="145" t="s">
        <v>164</v>
      </c>
      <c r="AT178" s="145" t="s">
        <v>145</v>
      </c>
      <c r="AU178" s="145" t="s">
        <v>88</v>
      </c>
      <c r="AY178" s="16" t="s">
        <v>142</v>
      </c>
      <c r="BE178" s="146">
        <f>IF(N178="základní",J178,0)</f>
        <v>0</v>
      </c>
      <c r="BF178" s="146">
        <f>IF(N178="snížená",J178,0)</f>
        <v>0</v>
      </c>
      <c r="BG178" s="146">
        <f>IF(N178="zákl. přenesená",J178,0)</f>
        <v>0</v>
      </c>
      <c r="BH178" s="146">
        <f>IF(N178="sníž. přenesená",J178,0)</f>
        <v>0</v>
      </c>
      <c r="BI178" s="146">
        <f>IF(N178="nulová",J178,0)</f>
        <v>0</v>
      </c>
      <c r="BJ178" s="16" t="s">
        <v>86</v>
      </c>
      <c r="BK178" s="146">
        <f>ROUND(I178*H178,2)</f>
        <v>0</v>
      </c>
      <c r="BL178" s="16" t="s">
        <v>164</v>
      </c>
      <c r="BM178" s="145" t="s">
        <v>674</v>
      </c>
    </row>
    <row r="179" spans="2:65" s="13" customFormat="1" ht="11.25">
      <c r="B179" s="163"/>
      <c r="D179" s="147" t="s">
        <v>214</v>
      </c>
      <c r="E179" s="164" t="s">
        <v>1</v>
      </c>
      <c r="F179" s="165" t="s">
        <v>675</v>
      </c>
      <c r="H179" s="166">
        <v>6.5060000000000002</v>
      </c>
      <c r="I179" s="167"/>
      <c r="L179" s="163"/>
      <c r="M179" s="168"/>
      <c r="T179" s="169"/>
      <c r="AT179" s="164" t="s">
        <v>214</v>
      </c>
      <c r="AU179" s="164" t="s">
        <v>88</v>
      </c>
      <c r="AV179" s="13" t="s">
        <v>88</v>
      </c>
      <c r="AW179" s="13" t="s">
        <v>33</v>
      </c>
      <c r="AX179" s="13" t="s">
        <v>78</v>
      </c>
      <c r="AY179" s="164" t="s">
        <v>142</v>
      </c>
    </row>
    <row r="180" spans="2:65" s="14" customFormat="1" ht="11.25">
      <c r="B180" s="170"/>
      <c r="D180" s="147" t="s">
        <v>214</v>
      </c>
      <c r="E180" s="171" t="s">
        <v>1</v>
      </c>
      <c r="F180" s="172" t="s">
        <v>217</v>
      </c>
      <c r="H180" s="173">
        <v>6.5060000000000002</v>
      </c>
      <c r="I180" s="174"/>
      <c r="L180" s="170"/>
      <c r="M180" s="175"/>
      <c r="T180" s="176"/>
      <c r="AT180" s="171" t="s">
        <v>214</v>
      </c>
      <c r="AU180" s="171" t="s">
        <v>88</v>
      </c>
      <c r="AV180" s="14" t="s">
        <v>164</v>
      </c>
      <c r="AW180" s="14" t="s">
        <v>33</v>
      </c>
      <c r="AX180" s="14" t="s">
        <v>86</v>
      </c>
      <c r="AY180" s="171" t="s">
        <v>142</v>
      </c>
    </row>
    <row r="181" spans="2:65" s="1" customFormat="1" ht="24.2" customHeight="1">
      <c r="B181" s="132"/>
      <c r="C181" s="177" t="s">
        <v>360</v>
      </c>
      <c r="D181" s="177" t="s">
        <v>309</v>
      </c>
      <c r="E181" s="178" t="s">
        <v>676</v>
      </c>
      <c r="F181" s="179" t="s">
        <v>677</v>
      </c>
      <c r="G181" s="180" t="s">
        <v>212</v>
      </c>
      <c r="H181" s="181">
        <v>6.5060000000000002</v>
      </c>
      <c r="I181" s="182"/>
      <c r="J181" s="183">
        <f>ROUND(I181*H181,2)</f>
        <v>0</v>
      </c>
      <c r="K181" s="184"/>
      <c r="L181" s="185"/>
      <c r="M181" s="186" t="s">
        <v>1</v>
      </c>
      <c r="N181" s="187" t="s">
        <v>43</v>
      </c>
      <c r="P181" s="143">
        <f>O181*H181</f>
        <v>0</v>
      </c>
      <c r="Q181" s="143">
        <v>1.124E-2</v>
      </c>
      <c r="R181" s="143">
        <f>Q181*H181</f>
        <v>7.3127440000000002E-2</v>
      </c>
      <c r="S181" s="143">
        <v>0</v>
      </c>
      <c r="T181" s="144">
        <f>S181*H181</f>
        <v>0</v>
      </c>
      <c r="AR181" s="145" t="s">
        <v>185</v>
      </c>
      <c r="AT181" s="145" t="s">
        <v>309</v>
      </c>
      <c r="AU181" s="145" t="s">
        <v>88</v>
      </c>
      <c r="AY181" s="16" t="s">
        <v>142</v>
      </c>
      <c r="BE181" s="146">
        <f>IF(N181="základní",J181,0)</f>
        <v>0</v>
      </c>
      <c r="BF181" s="146">
        <f>IF(N181="snížená",J181,0)</f>
        <v>0</v>
      </c>
      <c r="BG181" s="146">
        <f>IF(N181="zákl. přenesená",J181,0)</f>
        <v>0</v>
      </c>
      <c r="BH181" s="146">
        <f>IF(N181="sníž. přenesená",J181,0)</f>
        <v>0</v>
      </c>
      <c r="BI181" s="146">
        <f>IF(N181="nulová",J181,0)</f>
        <v>0</v>
      </c>
      <c r="BJ181" s="16" t="s">
        <v>86</v>
      </c>
      <c r="BK181" s="146">
        <f>ROUND(I181*H181,2)</f>
        <v>0</v>
      </c>
      <c r="BL181" s="16" t="s">
        <v>164</v>
      </c>
      <c r="BM181" s="145" t="s">
        <v>678</v>
      </c>
    </row>
    <row r="182" spans="2:65" s="13" customFormat="1" ht="11.25">
      <c r="B182" s="163"/>
      <c r="D182" s="147" t="s">
        <v>214</v>
      </c>
      <c r="E182" s="164" t="s">
        <v>1</v>
      </c>
      <c r="F182" s="165" t="s">
        <v>675</v>
      </c>
      <c r="H182" s="166">
        <v>6.5060000000000002</v>
      </c>
      <c r="I182" s="167"/>
      <c r="L182" s="163"/>
      <c r="M182" s="168"/>
      <c r="T182" s="169"/>
      <c r="AT182" s="164" t="s">
        <v>214</v>
      </c>
      <c r="AU182" s="164" t="s">
        <v>88</v>
      </c>
      <c r="AV182" s="13" t="s">
        <v>88</v>
      </c>
      <c r="AW182" s="13" t="s">
        <v>33</v>
      </c>
      <c r="AX182" s="13" t="s">
        <v>78</v>
      </c>
      <c r="AY182" s="164" t="s">
        <v>142</v>
      </c>
    </row>
    <row r="183" spans="2:65" s="14" customFormat="1" ht="11.25">
      <c r="B183" s="170"/>
      <c r="D183" s="147" t="s">
        <v>214</v>
      </c>
      <c r="E183" s="171" t="s">
        <v>1</v>
      </c>
      <c r="F183" s="172" t="s">
        <v>217</v>
      </c>
      <c r="H183" s="173">
        <v>6.5060000000000002</v>
      </c>
      <c r="I183" s="174"/>
      <c r="L183" s="170"/>
      <c r="M183" s="175"/>
      <c r="T183" s="176"/>
      <c r="AT183" s="171" t="s">
        <v>214</v>
      </c>
      <c r="AU183" s="171" t="s">
        <v>88</v>
      </c>
      <c r="AV183" s="14" t="s">
        <v>164</v>
      </c>
      <c r="AW183" s="14" t="s">
        <v>33</v>
      </c>
      <c r="AX183" s="14" t="s">
        <v>86</v>
      </c>
      <c r="AY183" s="171" t="s">
        <v>142</v>
      </c>
    </row>
    <row r="184" spans="2:65" s="11" customFormat="1" ht="22.9" customHeight="1">
      <c r="B184" s="120"/>
      <c r="D184" s="121" t="s">
        <v>77</v>
      </c>
      <c r="E184" s="130" t="s">
        <v>163</v>
      </c>
      <c r="F184" s="130" t="s">
        <v>296</v>
      </c>
      <c r="I184" s="123"/>
      <c r="J184" s="131">
        <f>BK184</f>
        <v>0</v>
      </c>
      <c r="L184" s="120"/>
      <c r="M184" s="125"/>
      <c r="P184" s="126">
        <f>SUM(P185:P187)</f>
        <v>0</v>
      </c>
      <c r="R184" s="126">
        <f>SUM(R185:R187)</f>
        <v>0</v>
      </c>
      <c r="T184" s="127">
        <f>SUM(T185:T187)</f>
        <v>0</v>
      </c>
      <c r="AR184" s="121" t="s">
        <v>86</v>
      </c>
      <c r="AT184" s="128" t="s">
        <v>77</v>
      </c>
      <c r="AU184" s="128" t="s">
        <v>86</v>
      </c>
      <c r="AY184" s="121" t="s">
        <v>142</v>
      </c>
      <c r="BK184" s="129">
        <f>SUM(BK185:BK187)</f>
        <v>0</v>
      </c>
    </row>
    <row r="185" spans="2:65" s="1" customFormat="1" ht="21.75" customHeight="1">
      <c r="B185" s="132"/>
      <c r="C185" s="133" t="s">
        <v>364</v>
      </c>
      <c r="D185" s="133" t="s">
        <v>145</v>
      </c>
      <c r="E185" s="134" t="s">
        <v>453</v>
      </c>
      <c r="F185" s="135" t="s">
        <v>454</v>
      </c>
      <c r="G185" s="136" t="s">
        <v>203</v>
      </c>
      <c r="H185" s="137">
        <v>8.6750000000000007</v>
      </c>
      <c r="I185" s="138"/>
      <c r="J185" s="139">
        <f>ROUND(I185*H185,2)</f>
        <v>0</v>
      </c>
      <c r="K185" s="140"/>
      <c r="L185" s="31"/>
      <c r="M185" s="141" t="s">
        <v>1</v>
      </c>
      <c r="N185" s="142" t="s">
        <v>43</v>
      </c>
      <c r="P185" s="143">
        <f>O185*H185</f>
        <v>0</v>
      </c>
      <c r="Q185" s="143">
        <v>0</v>
      </c>
      <c r="R185" s="143">
        <f>Q185*H185</f>
        <v>0</v>
      </c>
      <c r="S185" s="143">
        <v>0</v>
      </c>
      <c r="T185" s="144">
        <f>S185*H185</f>
        <v>0</v>
      </c>
      <c r="AR185" s="145" t="s">
        <v>164</v>
      </c>
      <c r="AT185" s="145" t="s">
        <v>145</v>
      </c>
      <c r="AU185" s="145" t="s">
        <v>88</v>
      </c>
      <c r="AY185" s="16" t="s">
        <v>142</v>
      </c>
      <c r="BE185" s="146">
        <f>IF(N185="základní",J185,0)</f>
        <v>0</v>
      </c>
      <c r="BF185" s="146">
        <f>IF(N185="snížená",J185,0)</f>
        <v>0</v>
      </c>
      <c r="BG185" s="146">
        <f>IF(N185="zákl. přenesená",J185,0)</f>
        <v>0</v>
      </c>
      <c r="BH185" s="146">
        <f>IF(N185="sníž. přenesená",J185,0)</f>
        <v>0</v>
      </c>
      <c r="BI185" s="146">
        <f>IF(N185="nulová",J185,0)</f>
        <v>0</v>
      </c>
      <c r="BJ185" s="16" t="s">
        <v>86</v>
      </c>
      <c r="BK185" s="146">
        <f>ROUND(I185*H185,2)</f>
        <v>0</v>
      </c>
      <c r="BL185" s="16" t="s">
        <v>164</v>
      </c>
      <c r="BM185" s="145" t="s">
        <v>679</v>
      </c>
    </row>
    <row r="186" spans="2:65" s="13" customFormat="1" ht="11.25">
      <c r="B186" s="163"/>
      <c r="D186" s="147" t="s">
        <v>214</v>
      </c>
      <c r="E186" s="164" t="s">
        <v>1</v>
      </c>
      <c r="F186" s="165" t="s">
        <v>680</v>
      </c>
      <c r="H186" s="166">
        <v>8.6750000000000007</v>
      </c>
      <c r="I186" s="167"/>
      <c r="L186" s="163"/>
      <c r="M186" s="168"/>
      <c r="T186" s="169"/>
      <c r="AT186" s="164" t="s">
        <v>214</v>
      </c>
      <c r="AU186" s="164" t="s">
        <v>88</v>
      </c>
      <c r="AV186" s="13" t="s">
        <v>88</v>
      </c>
      <c r="AW186" s="13" t="s">
        <v>33</v>
      </c>
      <c r="AX186" s="13" t="s">
        <v>78</v>
      </c>
      <c r="AY186" s="164" t="s">
        <v>142</v>
      </c>
    </row>
    <row r="187" spans="2:65" s="14" customFormat="1" ht="11.25">
      <c r="B187" s="170"/>
      <c r="D187" s="147" t="s">
        <v>214</v>
      </c>
      <c r="E187" s="171" t="s">
        <v>1</v>
      </c>
      <c r="F187" s="172" t="s">
        <v>217</v>
      </c>
      <c r="H187" s="173">
        <v>8.6750000000000007</v>
      </c>
      <c r="I187" s="174"/>
      <c r="L187" s="170"/>
      <c r="M187" s="175"/>
      <c r="T187" s="176"/>
      <c r="AT187" s="171" t="s">
        <v>214</v>
      </c>
      <c r="AU187" s="171" t="s">
        <v>88</v>
      </c>
      <c r="AV187" s="14" t="s">
        <v>164</v>
      </c>
      <c r="AW187" s="14" t="s">
        <v>33</v>
      </c>
      <c r="AX187" s="14" t="s">
        <v>86</v>
      </c>
      <c r="AY187" s="171" t="s">
        <v>142</v>
      </c>
    </row>
    <row r="188" spans="2:65" s="11" customFormat="1" ht="22.9" customHeight="1">
      <c r="B188" s="120"/>
      <c r="D188" s="121" t="s">
        <v>77</v>
      </c>
      <c r="E188" s="130" t="s">
        <v>189</v>
      </c>
      <c r="F188" s="130" t="s">
        <v>209</v>
      </c>
      <c r="I188" s="123"/>
      <c r="J188" s="131">
        <f>BK188</f>
        <v>0</v>
      </c>
      <c r="L188" s="120"/>
      <c r="M188" s="125"/>
      <c r="P188" s="126">
        <f>SUM(P189:P192)</f>
        <v>0</v>
      </c>
      <c r="R188" s="126">
        <f>SUM(R189:R192)</f>
        <v>1.7957249999999998E-2</v>
      </c>
      <c r="T188" s="127">
        <f>SUM(T189:T192)</f>
        <v>0</v>
      </c>
      <c r="AR188" s="121" t="s">
        <v>86</v>
      </c>
      <c r="AT188" s="128" t="s">
        <v>77</v>
      </c>
      <c r="AU188" s="128" t="s">
        <v>86</v>
      </c>
      <c r="AY188" s="121" t="s">
        <v>142</v>
      </c>
      <c r="BK188" s="129">
        <f>SUM(BK189:BK192)</f>
        <v>0</v>
      </c>
    </row>
    <row r="189" spans="2:65" s="1" customFormat="1" ht="24.2" customHeight="1">
      <c r="B189" s="132"/>
      <c r="C189" s="133" t="s">
        <v>7</v>
      </c>
      <c r="D189" s="133" t="s">
        <v>145</v>
      </c>
      <c r="E189" s="134" t="s">
        <v>480</v>
      </c>
      <c r="F189" s="135" t="s">
        <v>481</v>
      </c>
      <c r="G189" s="136" t="s">
        <v>203</v>
      </c>
      <c r="H189" s="137">
        <v>26.024999999999999</v>
      </c>
      <c r="I189" s="138"/>
      <c r="J189" s="139">
        <f>ROUND(I189*H189,2)</f>
        <v>0</v>
      </c>
      <c r="K189" s="140"/>
      <c r="L189" s="31"/>
      <c r="M189" s="141" t="s">
        <v>1</v>
      </c>
      <c r="N189" s="142" t="s">
        <v>43</v>
      </c>
      <c r="P189" s="143">
        <f>O189*H189</f>
        <v>0</v>
      </c>
      <c r="Q189" s="143">
        <v>6.8999999999999997E-4</v>
      </c>
      <c r="R189" s="143">
        <f>Q189*H189</f>
        <v>1.7957249999999998E-2</v>
      </c>
      <c r="S189" s="143">
        <v>0</v>
      </c>
      <c r="T189" s="144">
        <f>S189*H189</f>
        <v>0</v>
      </c>
      <c r="AR189" s="145" t="s">
        <v>164</v>
      </c>
      <c r="AT189" s="145" t="s">
        <v>145</v>
      </c>
      <c r="AU189" s="145" t="s">
        <v>88</v>
      </c>
      <c r="AY189" s="16" t="s">
        <v>142</v>
      </c>
      <c r="BE189" s="146">
        <f>IF(N189="základní",J189,0)</f>
        <v>0</v>
      </c>
      <c r="BF189" s="146">
        <f>IF(N189="snížená",J189,0)</f>
        <v>0</v>
      </c>
      <c r="BG189" s="146">
        <f>IF(N189="zákl. přenesená",J189,0)</f>
        <v>0</v>
      </c>
      <c r="BH189" s="146">
        <f>IF(N189="sníž. přenesená",J189,0)</f>
        <v>0</v>
      </c>
      <c r="BI189" s="146">
        <f>IF(N189="nulová",J189,0)</f>
        <v>0</v>
      </c>
      <c r="BJ189" s="16" t="s">
        <v>86</v>
      </c>
      <c r="BK189" s="146">
        <f>ROUND(I189*H189,2)</f>
        <v>0</v>
      </c>
      <c r="BL189" s="16" t="s">
        <v>164</v>
      </c>
      <c r="BM189" s="145" t="s">
        <v>681</v>
      </c>
    </row>
    <row r="190" spans="2:65" s="13" customFormat="1" ht="11.25">
      <c r="B190" s="163"/>
      <c r="D190" s="147" t="s">
        <v>214</v>
      </c>
      <c r="E190" s="164" t="s">
        <v>1</v>
      </c>
      <c r="F190" s="165" t="s">
        <v>682</v>
      </c>
      <c r="H190" s="166">
        <v>26.024999999999999</v>
      </c>
      <c r="I190" s="167"/>
      <c r="L190" s="163"/>
      <c r="M190" s="168"/>
      <c r="T190" s="169"/>
      <c r="AT190" s="164" t="s">
        <v>214</v>
      </c>
      <c r="AU190" s="164" t="s">
        <v>88</v>
      </c>
      <c r="AV190" s="13" t="s">
        <v>88</v>
      </c>
      <c r="AW190" s="13" t="s">
        <v>33</v>
      </c>
      <c r="AX190" s="13" t="s">
        <v>78</v>
      </c>
      <c r="AY190" s="164" t="s">
        <v>142</v>
      </c>
    </row>
    <row r="191" spans="2:65" s="14" customFormat="1" ht="11.25">
      <c r="B191" s="170"/>
      <c r="D191" s="147" t="s">
        <v>214</v>
      </c>
      <c r="E191" s="171" t="s">
        <v>1</v>
      </c>
      <c r="F191" s="172" t="s">
        <v>217</v>
      </c>
      <c r="H191" s="173">
        <v>26.024999999999999</v>
      </c>
      <c r="I191" s="174"/>
      <c r="L191" s="170"/>
      <c r="M191" s="175"/>
      <c r="T191" s="176"/>
      <c r="AT191" s="171" t="s">
        <v>214</v>
      </c>
      <c r="AU191" s="171" t="s">
        <v>88</v>
      </c>
      <c r="AV191" s="14" t="s">
        <v>164</v>
      </c>
      <c r="AW191" s="14" t="s">
        <v>33</v>
      </c>
      <c r="AX191" s="14" t="s">
        <v>86</v>
      </c>
      <c r="AY191" s="171" t="s">
        <v>142</v>
      </c>
    </row>
    <row r="192" spans="2:65" s="1" customFormat="1" ht="37.9" customHeight="1">
      <c r="B192" s="132"/>
      <c r="C192" s="133" t="s">
        <v>371</v>
      </c>
      <c r="D192" s="133" t="s">
        <v>145</v>
      </c>
      <c r="E192" s="134" t="s">
        <v>573</v>
      </c>
      <c r="F192" s="135" t="s">
        <v>574</v>
      </c>
      <c r="G192" s="136" t="s">
        <v>203</v>
      </c>
      <c r="H192" s="137">
        <v>47.7</v>
      </c>
      <c r="I192" s="138"/>
      <c r="J192" s="139">
        <f>ROUND(I192*H192,2)</f>
        <v>0</v>
      </c>
      <c r="K192" s="140"/>
      <c r="L192" s="31"/>
      <c r="M192" s="141" t="s">
        <v>1</v>
      </c>
      <c r="N192" s="142" t="s">
        <v>43</v>
      </c>
      <c r="P192" s="143">
        <f>O192*H192</f>
        <v>0</v>
      </c>
      <c r="Q192" s="143">
        <v>0</v>
      </c>
      <c r="R192" s="143">
        <f>Q192*H192</f>
        <v>0</v>
      </c>
      <c r="S192" s="143">
        <v>0</v>
      </c>
      <c r="T192" s="144">
        <f>S192*H192</f>
        <v>0</v>
      </c>
      <c r="AR192" s="145" t="s">
        <v>164</v>
      </c>
      <c r="AT192" s="145" t="s">
        <v>145</v>
      </c>
      <c r="AU192" s="145" t="s">
        <v>88</v>
      </c>
      <c r="AY192" s="16" t="s">
        <v>142</v>
      </c>
      <c r="BE192" s="146">
        <f>IF(N192="základní",J192,0)</f>
        <v>0</v>
      </c>
      <c r="BF192" s="146">
        <f>IF(N192="snížená",J192,0)</f>
        <v>0</v>
      </c>
      <c r="BG192" s="146">
        <f>IF(N192="zákl. přenesená",J192,0)</f>
        <v>0</v>
      </c>
      <c r="BH192" s="146">
        <f>IF(N192="sníž. přenesená",J192,0)</f>
        <v>0</v>
      </c>
      <c r="BI192" s="146">
        <f>IF(N192="nulová",J192,0)</f>
        <v>0</v>
      </c>
      <c r="BJ192" s="16" t="s">
        <v>86</v>
      </c>
      <c r="BK192" s="146">
        <f>ROUND(I192*H192,2)</f>
        <v>0</v>
      </c>
      <c r="BL192" s="16" t="s">
        <v>164</v>
      </c>
      <c r="BM192" s="145" t="s">
        <v>683</v>
      </c>
    </row>
    <row r="193" spans="2:65" s="11" customFormat="1" ht="22.9" customHeight="1">
      <c r="B193" s="120"/>
      <c r="D193" s="121" t="s">
        <v>77</v>
      </c>
      <c r="E193" s="130" t="s">
        <v>386</v>
      </c>
      <c r="F193" s="130" t="s">
        <v>387</v>
      </c>
      <c r="I193" s="123"/>
      <c r="J193" s="131">
        <f>BK193</f>
        <v>0</v>
      </c>
      <c r="L193" s="120"/>
      <c r="M193" s="125"/>
      <c r="P193" s="126">
        <f>P194</f>
        <v>0</v>
      </c>
      <c r="R193" s="126">
        <f>R194</f>
        <v>0</v>
      </c>
      <c r="T193" s="127">
        <f>T194</f>
        <v>0</v>
      </c>
      <c r="AR193" s="121" t="s">
        <v>86</v>
      </c>
      <c r="AT193" s="128" t="s">
        <v>77</v>
      </c>
      <c r="AU193" s="128" t="s">
        <v>86</v>
      </c>
      <c r="AY193" s="121" t="s">
        <v>142</v>
      </c>
      <c r="BK193" s="129">
        <f>BK194</f>
        <v>0</v>
      </c>
    </row>
    <row r="194" spans="2:65" s="1" customFormat="1" ht="16.5" customHeight="1">
      <c r="B194" s="132"/>
      <c r="C194" s="133" t="s">
        <v>376</v>
      </c>
      <c r="D194" s="133" t="s">
        <v>145</v>
      </c>
      <c r="E194" s="134" t="s">
        <v>389</v>
      </c>
      <c r="F194" s="135" t="s">
        <v>390</v>
      </c>
      <c r="G194" s="136" t="s">
        <v>246</v>
      </c>
      <c r="H194" s="137">
        <v>38.299999999999997</v>
      </c>
      <c r="I194" s="138"/>
      <c r="J194" s="139">
        <f>ROUND(I194*H194,2)</f>
        <v>0</v>
      </c>
      <c r="K194" s="140"/>
      <c r="L194" s="31"/>
      <c r="M194" s="152" t="s">
        <v>1</v>
      </c>
      <c r="N194" s="153" t="s">
        <v>43</v>
      </c>
      <c r="O194" s="154"/>
      <c r="P194" s="155">
        <f>O194*H194</f>
        <v>0</v>
      </c>
      <c r="Q194" s="155">
        <v>0</v>
      </c>
      <c r="R194" s="155">
        <f>Q194*H194</f>
        <v>0</v>
      </c>
      <c r="S194" s="155">
        <v>0</v>
      </c>
      <c r="T194" s="156">
        <f>S194*H194</f>
        <v>0</v>
      </c>
      <c r="AR194" s="145" t="s">
        <v>164</v>
      </c>
      <c r="AT194" s="145" t="s">
        <v>145</v>
      </c>
      <c r="AU194" s="145" t="s">
        <v>88</v>
      </c>
      <c r="AY194" s="16" t="s">
        <v>142</v>
      </c>
      <c r="BE194" s="146">
        <f>IF(N194="základní",J194,0)</f>
        <v>0</v>
      </c>
      <c r="BF194" s="146">
        <f>IF(N194="snížená",J194,0)</f>
        <v>0</v>
      </c>
      <c r="BG194" s="146">
        <f>IF(N194="zákl. přenesená",J194,0)</f>
        <v>0</v>
      </c>
      <c r="BH194" s="146">
        <f>IF(N194="sníž. přenesená",J194,0)</f>
        <v>0</v>
      </c>
      <c r="BI194" s="146">
        <f>IF(N194="nulová",J194,0)</f>
        <v>0</v>
      </c>
      <c r="BJ194" s="16" t="s">
        <v>86</v>
      </c>
      <c r="BK194" s="146">
        <f>ROUND(I194*H194,2)</f>
        <v>0</v>
      </c>
      <c r="BL194" s="16" t="s">
        <v>164</v>
      </c>
      <c r="BM194" s="145" t="s">
        <v>684</v>
      </c>
    </row>
    <row r="195" spans="2:65" s="1" customFormat="1" ht="6.95" customHeight="1">
      <c r="B195" s="43"/>
      <c r="C195" s="44"/>
      <c r="D195" s="44"/>
      <c r="E195" s="44"/>
      <c r="F195" s="44"/>
      <c r="G195" s="44"/>
      <c r="H195" s="44"/>
      <c r="I195" s="44"/>
      <c r="J195" s="44"/>
      <c r="K195" s="44"/>
      <c r="L195" s="31"/>
    </row>
  </sheetData>
  <autoFilter ref="C122:K194" xr:uid="{00000000-0009-0000-0000-000007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176"/>
  <sheetViews>
    <sheetView showGridLines="0" workbookViewId="0">
      <selection activeCell="F12" sqref="F12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29" t="s">
        <v>5</v>
      </c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6" t="s">
        <v>109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88</v>
      </c>
    </row>
    <row r="4" spans="2:46" ht="24.95" customHeight="1">
      <c r="B4" s="19"/>
      <c r="D4" s="20" t="s">
        <v>113</v>
      </c>
      <c r="L4" s="19"/>
      <c r="M4" s="87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30" t="str">
        <f>'Rekapitulace stavby'!K6</f>
        <v>Sportoviště Zátišská-1.Etapa Rekonstrukce</v>
      </c>
      <c r="F7" s="231"/>
      <c r="G7" s="231"/>
      <c r="H7" s="231"/>
      <c r="L7" s="19"/>
    </row>
    <row r="8" spans="2:46" s="1" customFormat="1" ht="12" customHeight="1">
      <c r="B8" s="31"/>
      <c r="D8" s="26" t="s">
        <v>114</v>
      </c>
      <c r="L8" s="31"/>
    </row>
    <row r="9" spans="2:46" s="1" customFormat="1" ht="16.5" customHeight="1">
      <c r="B9" s="31"/>
      <c r="E9" s="191" t="s">
        <v>685</v>
      </c>
      <c r="F9" s="232"/>
      <c r="G9" s="232"/>
      <c r="H9" s="232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947</v>
      </c>
      <c r="I12" s="26" t="s">
        <v>21</v>
      </c>
      <c r="J12" s="51" t="str">
        <f>'Rekapitulace stavby'!AN8</f>
        <v>6. 5. 2025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23</v>
      </c>
      <c r="I14" s="26" t="s">
        <v>24</v>
      </c>
      <c r="J14" s="24" t="s">
        <v>25</v>
      </c>
      <c r="L14" s="31"/>
    </row>
    <row r="15" spans="2:46" s="1" customFormat="1" ht="18" customHeight="1">
      <c r="B15" s="31"/>
      <c r="E15" s="24" t="s">
        <v>26</v>
      </c>
      <c r="I15" s="26" t="s">
        <v>27</v>
      </c>
      <c r="J15" s="24" t="s">
        <v>1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28</v>
      </c>
      <c r="I17" s="26" t="s">
        <v>24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33" t="str">
        <f>'Rekapitulace stavby'!E14</f>
        <v>Vyplň údaj</v>
      </c>
      <c r="F18" s="213"/>
      <c r="G18" s="213"/>
      <c r="H18" s="213"/>
      <c r="I18" s="26" t="s">
        <v>27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30</v>
      </c>
      <c r="I20" s="26" t="s">
        <v>24</v>
      </c>
      <c r="J20" s="24" t="s">
        <v>31</v>
      </c>
      <c r="L20" s="31"/>
    </row>
    <row r="21" spans="2:12" s="1" customFormat="1" ht="18" customHeight="1">
      <c r="B21" s="31"/>
      <c r="E21" s="24" t="s">
        <v>32</v>
      </c>
      <c r="I21" s="26" t="s">
        <v>27</v>
      </c>
      <c r="J21" s="24" t="s">
        <v>1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34</v>
      </c>
      <c r="I23" s="26" t="s">
        <v>24</v>
      </c>
      <c r="J23" s="24" t="s">
        <v>1</v>
      </c>
      <c r="L23" s="31"/>
    </row>
    <row r="24" spans="2:12" s="1" customFormat="1" ht="18" customHeight="1">
      <c r="B24" s="31"/>
      <c r="E24" s="24" t="s">
        <v>35</v>
      </c>
      <c r="I24" s="26" t="s">
        <v>27</v>
      </c>
      <c r="J24" s="24" t="s">
        <v>1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36</v>
      </c>
      <c r="L26" s="31"/>
    </row>
    <row r="27" spans="2:12" s="7" customFormat="1" ht="143.25" customHeight="1">
      <c r="B27" s="88"/>
      <c r="E27" s="218" t="s">
        <v>116</v>
      </c>
      <c r="F27" s="218"/>
      <c r="G27" s="218"/>
      <c r="H27" s="218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38</v>
      </c>
      <c r="J30" s="65">
        <f>ROUND(J123,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40</v>
      </c>
      <c r="I32" s="34" t="s">
        <v>39</v>
      </c>
      <c r="J32" s="34" t="s">
        <v>41</v>
      </c>
      <c r="L32" s="31"/>
    </row>
    <row r="33" spans="2:12" s="1" customFormat="1" ht="14.45" customHeight="1">
      <c r="B33" s="31"/>
      <c r="D33" s="54" t="s">
        <v>42</v>
      </c>
      <c r="E33" s="26" t="s">
        <v>43</v>
      </c>
      <c r="F33" s="90">
        <f>ROUND((SUM(BE123:BE175)),  2)</f>
        <v>0</v>
      </c>
      <c r="I33" s="91">
        <v>0.21</v>
      </c>
      <c r="J33" s="90">
        <f>ROUND(((SUM(BE123:BE175))*I33),  2)</f>
        <v>0</v>
      </c>
      <c r="L33" s="31"/>
    </row>
    <row r="34" spans="2:12" s="1" customFormat="1" ht="14.45" customHeight="1">
      <c r="B34" s="31"/>
      <c r="E34" s="26" t="s">
        <v>44</v>
      </c>
      <c r="F34" s="90">
        <f>ROUND((SUM(BF123:BF175)),  2)</f>
        <v>0</v>
      </c>
      <c r="I34" s="91">
        <v>0.12</v>
      </c>
      <c r="J34" s="90">
        <f>ROUND(((SUM(BF123:BF175))*I34),  2)</f>
        <v>0</v>
      </c>
      <c r="L34" s="31"/>
    </row>
    <row r="35" spans="2:12" s="1" customFormat="1" ht="14.45" hidden="1" customHeight="1">
      <c r="B35" s="31"/>
      <c r="E35" s="26" t="s">
        <v>45</v>
      </c>
      <c r="F35" s="90">
        <f>ROUND((SUM(BG123:BG175)),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46</v>
      </c>
      <c r="F36" s="90">
        <f>ROUND((SUM(BH123:BH175)),  2)</f>
        <v>0</v>
      </c>
      <c r="I36" s="91">
        <v>0.12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47</v>
      </c>
      <c r="F37" s="90">
        <f>ROUND((SUM(BI123:BI175)),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48</v>
      </c>
      <c r="E39" s="56"/>
      <c r="F39" s="56"/>
      <c r="G39" s="94" t="s">
        <v>49</v>
      </c>
      <c r="H39" s="95" t="s">
        <v>50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51</v>
      </c>
      <c r="E50" s="41"/>
      <c r="F50" s="41"/>
      <c r="G50" s="40" t="s">
        <v>52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53</v>
      </c>
      <c r="E61" s="33"/>
      <c r="F61" s="98" t="s">
        <v>54</v>
      </c>
      <c r="G61" s="42" t="s">
        <v>53</v>
      </c>
      <c r="H61" s="33"/>
      <c r="I61" s="33"/>
      <c r="J61" s="99" t="s">
        <v>54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55</v>
      </c>
      <c r="E65" s="41"/>
      <c r="F65" s="41"/>
      <c r="G65" s="40" t="s">
        <v>56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53</v>
      </c>
      <c r="E76" s="33"/>
      <c r="F76" s="98" t="s">
        <v>54</v>
      </c>
      <c r="G76" s="42" t="s">
        <v>53</v>
      </c>
      <c r="H76" s="33"/>
      <c r="I76" s="33"/>
      <c r="J76" s="99" t="s">
        <v>54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117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30" t="str">
        <f>E7</f>
        <v>Sportoviště Zátišská-1.Etapa Rekonstrukce</v>
      </c>
      <c r="F85" s="231"/>
      <c r="G85" s="231"/>
      <c r="H85" s="231"/>
      <c r="L85" s="31"/>
    </row>
    <row r="86" spans="2:47" s="1" customFormat="1" ht="12" customHeight="1">
      <c r="B86" s="31"/>
      <c r="C86" s="26" t="s">
        <v>114</v>
      </c>
      <c r="L86" s="31"/>
    </row>
    <row r="87" spans="2:47" s="1" customFormat="1" ht="16.5" customHeight="1">
      <c r="B87" s="31"/>
      <c r="E87" s="191" t="str">
        <f>E9</f>
        <v>SO 06 - Gabionové opěrné zdi délka 16 m</v>
      </c>
      <c r="F87" s="232"/>
      <c r="G87" s="232"/>
      <c r="H87" s="232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>Parc. č. 4045/2 a 4054/15 v k.ú. Modřany, Praha 12</v>
      </c>
      <c r="I89" s="26" t="s">
        <v>21</v>
      </c>
      <c r="J89" s="51" t="str">
        <f>IF(J12="","",J12)</f>
        <v>6. 5. 2025</v>
      </c>
      <c r="L89" s="31"/>
    </row>
    <row r="90" spans="2:47" s="1" customFormat="1" ht="6.95" customHeight="1">
      <c r="B90" s="31"/>
      <c r="L90" s="31"/>
    </row>
    <row r="91" spans="2:47" s="1" customFormat="1" ht="40.15" customHeight="1">
      <c r="B91" s="31"/>
      <c r="C91" s="26" t="s">
        <v>23</v>
      </c>
      <c r="F91" s="24" t="str">
        <f>E15</f>
        <v>MČ Praha 12, Generála Šišky 2375/6,Praha 4,Modřany</v>
      </c>
      <c r="I91" s="26" t="s">
        <v>30</v>
      </c>
      <c r="J91" s="29" t="str">
        <f>E21</f>
        <v>Ing.arch. Jan Mudra,Holoubkov 81,338 01 Holoubkov</v>
      </c>
      <c r="L91" s="31"/>
    </row>
    <row r="92" spans="2:47" s="1" customFormat="1" ht="15.2" customHeight="1">
      <c r="B92" s="31"/>
      <c r="C92" s="26" t="s">
        <v>28</v>
      </c>
      <c r="F92" s="24" t="str">
        <f>IF(E18="","",E18)</f>
        <v>Vyplň údaj</v>
      </c>
      <c r="I92" s="26" t="s">
        <v>34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118</v>
      </c>
      <c r="D94" s="92"/>
      <c r="E94" s="92"/>
      <c r="F94" s="92"/>
      <c r="G94" s="92"/>
      <c r="H94" s="92"/>
      <c r="I94" s="92"/>
      <c r="J94" s="101" t="s">
        <v>119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120</v>
      </c>
      <c r="J96" s="65">
        <f>J123</f>
        <v>0</v>
      </c>
      <c r="L96" s="31"/>
      <c r="AU96" s="16" t="s">
        <v>121</v>
      </c>
    </row>
    <row r="97" spans="2:12" s="8" customFormat="1" ht="24.95" customHeight="1">
      <c r="B97" s="103"/>
      <c r="D97" s="104" t="s">
        <v>194</v>
      </c>
      <c r="E97" s="105"/>
      <c r="F97" s="105"/>
      <c r="G97" s="105"/>
      <c r="H97" s="105"/>
      <c r="I97" s="105"/>
      <c r="J97" s="106">
        <f>J124</f>
        <v>0</v>
      </c>
      <c r="L97" s="103"/>
    </row>
    <row r="98" spans="2:12" s="9" customFormat="1" ht="19.899999999999999" customHeight="1">
      <c r="B98" s="107"/>
      <c r="D98" s="108" t="s">
        <v>195</v>
      </c>
      <c r="E98" s="109"/>
      <c r="F98" s="109"/>
      <c r="G98" s="109"/>
      <c r="H98" s="109"/>
      <c r="I98" s="109"/>
      <c r="J98" s="110">
        <f>J125</f>
        <v>0</v>
      </c>
      <c r="L98" s="107"/>
    </row>
    <row r="99" spans="2:12" s="9" customFormat="1" ht="19.899999999999999" customHeight="1">
      <c r="B99" s="107"/>
      <c r="D99" s="108" t="s">
        <v>393</v>
      </c>
      <c r="E99" s="109"/>
      <c r="F99" s="109"/>
      <c r="G99" s="109"/>
      <c r="H99" s="109"/>
      <c r="I99" s="109"/>
      <c r="J99" s="110">
        <f>J143</f>
        <v>0</v>
      </c>
      <c r="L99" s="107"/>
    </row>
    <row r="100" spans="2:12" s="9" customFormat="1" ht="19.899999999999999" customHeight="1">
      <c r="B100" s="107"/>
      <c r="D100" s="108" t="s">
        <v>508</v>
      </c>
      <c r="E100" s="109"/>
      <c r="F100" s="109"/>
      <c r="G100" s="109"/>
      <c r="H100" s="109"/>
      <c r="I100" s="109"/>
      <c r="J100" s="110">
        <f>J147</f>
        <v>0</v>
      </c>
      <c r="L100" s="107"/>
    </row>
    <row r="101" spans="2:12" s="9" customFormat="1" ht="19.899999999999999" customHeight="1">
      <c r="B101" s="107"/>
      <c r="D101" s="108" t="s">
        <v>270</v>
      </c>
      <c r="E101" s="109"/>
      <c r="F101" s="109"/>
      <c r="G101" s="109"/>
      <c r="H101" s="109"/>
      <c r="I101" s="109"/>
      <c r="J101" s="110">
        <f>J166</f>
        <v>0</v>
      </c>
      <c r="L101" s="107"/>
    </row>
    <row r="102" spans="2:12" s="9" customFormat="1" ht="19.899999999999999" customHeight="1">
      <c r="B102" s="107"/>
      <c r="D102" s="108" t="s">
        <v>196</v>
      </c>
      <c r="E102" s="109"/>
      <c r="F102" s="109"/>
      <c r="G102" s="109"/>
      <c r="H102" s="109"/>
      <c r="I102" s="109"/>
      <c r="J102" s="110">
        <f>J170</f>
        <v>0</v>
      </c>
      <c r="L102" s="107"/>
    </row>
    <row r="103" spans="2:12" s="9" customFormat="1" ht="19.899999999999999" customHeight="1">
      <c r="B103" s="107"/>
      <c r="D103" s="108" t="s">
        <v>273</v>
      </c>
      <c r="E103" s="109"/>
      <c r="F103" s="109"/>
      <c r="G103" s="109"/>
      <c r="H103" s="109"/>
      <c r="I103" s="109"/>
      <c r="J103" s="110">
        <f>J174</f>
        <v>0</v>
      </c>
      <c r="L103" s="107"/>
    </row>
    <row r="104" spans="2:12" s="1" customFormat="1" ht="21.75" customHeight="1">
      <c r="B104" s="31"/>
      <c r="L104" s="31"/>
    </row>
    <row r="105" spans="2:12" s="1" customFormat="1" ht="6.95" customHeight="1"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31"/>
    </row>
    <row r="109" spans="2:12" s="1" customFormat="1" ht="6.95" customHeight="1">
      <c r="B109" s="45"/>
      <c r="C109" s="46"/>
      <c r="D109" s="46"/>
      <c r="E109" s="46"/>
      <c r="F109" s="46"/>
      <c r="G109" s="46"/>
      <c r="H109" s="46"/>
      <c r="I109" s="46"/>
      <c r="J109" s="46"/>
      <c r="K109" s="46"/>
      <c r="L109" s="31"/>
    </row>
    <row r="110" spans="2:12" s="1" customFormat="1" ht="24.95" customHeight="1">
      <c r="B110" s="31"/>
      <c r="C110" s="20" t="s">
        <v>127</v>
      </c>
      <c r="L110" s="31"/>
    </row>
    <row r="111" spans="2:12" s="1" customFormat="1" ht="6.95" customHeight="1">
      <c r="B111" s="31"/>
      <c r="L111" s="31"/>
    </row>
    <row r="112" spans="2:12" s="1" customFormat="1" ht="12" customHeight="1">
      <c r="B112" s="31"/>
      <c r="C112" s="26" t="s">
        <v>16</v>
      </c>
      <c r="L112" s="31"/>
    </row>
    <row r="113" spans="2:65" s="1" customFormat="1" ht="16.5" customHeight="1">
      <c r="B113" s="31"/>
      <c r="E113" s="230" t="str">
        <f>E7</f>
        <v>Sportoviště Zátišská-1.Etapa Rekonstrukce</v>
      </c>
      <c r="F113" s="231"/>
      <c r="G113" s="231"/>
      <c r="H113" s="231"/>
      <c r="L113" s="31"/>
    </row>
    <row r="114" spans="2:65" s="1" customFormat="1" ht="12" customHeight="1">
      <c r="B114" s="31"/>
      <c r="C114" s="26" t="s">
        <v>114</v>
      </c>
      <c r="L114" s="31"/>
    </row>
    <row r="115" spans="2:65" s="1" customFormat="1" ht="16.5" customHeight="1">
      <c r="B115" s="31"/>
      <c r="E115" s="191" t="str">
        <f>E9</f>
        <v>SO 06 - Gabionové opěrné zdi délka 16 m</v>
      </c>
      <c r="F115" s="232"/>
      <c r="G115" s="232"/>
      <c r="H115" s="232"/>
      <c r="L115" s="31"/>
    </row>
    <row r="116" spans="2:65" s="1" customFormat="1" ht="6.95" customHeight="1">
      <c r="B116" s="31"/>
      <c r="L116" s="31"/>
    </row>
    <row r="117" spans="2:65" s="1" customFormat="1" ht="12" customHeight="1">
      <c r="B117" s="31"/>
      <c r="C117" s="26" t="s">
        <v>20</v>
      </c>
      <c r="F117" s="24" t="str">
        <f>F12</f>
        <v>Parc. č. 4045/2 a 4054/15 v k.ú. Modřany, Praha 12</v>
      </c>
      <c r="I117" s="26" t="s">
        <v>21</v>
      </c>
      <c r="J117" s="51" t="str">
        <f>IF(J12="","",J12)</f>
        <v>6. 5. 2025</v>
      </c>
      <c r="L117" s="31"/>
    </row>
    <row r="118" spans="2:65" s="1" customFormat="1" ht="6.95" customHeight="1">
      <c r="B118" s="31"/>
      <c r="L118" s="31"/>
    </row>
    <row r="119" spans="2:65" s="1" customFormat="1" ht="40.15" customHeight="1">
      <c r="B119" s="31"/>
      <c r="C119" s="26" t="s">
        <v>23</v>
      </c>
      <c r="F119" s="24" t="str">
        <f>E15</f>
        <v>MČ Praha 12, Generála Šišky 2375/6,Praha 4,Modřany</v>
      </c>
      <c r="I119" s="26" t="s">
        <v>30</v>
      </c>
      <c r="J119" s="29" t="str">
        <f>E21</f>
        <v>Ing.arch. Jan Mudra,Holoubkov 81,338 01 Holoubkov</v>
      </c>
      <c r="L119" s="31"/>
    </row>
    <row r="120" spans="2:65" s="1" customFormat="1" ht="15.2" customHeight="1">
      <c r="B120" s="31"/>
      <c r="C120" s="26" t="s">
        <v>28</v>
      </c>
      <c r="F120" s="24" t="str">
        <f>IF(E18="","",E18)</f>
        <v>Vyplň údaj</v>
      </c>
      <c r="I120" s="26" t="s">
        <v>34</v>
      </c>
      <c r="J120" s="29" t="str">
        <f>E24</f>
        <v xml:space="preserve"> </v>
      </c>
      <c r="L120" s="31"/>
    </row>
    <row r="121" spans="2:65" s="1" customFormat="1" ht="10.35" customHeight="1">
      <c r="B121" s="31"/>
      <c r="L121" s="31"/>
    </row>
    <row r="122" spans="2:65" s="10" customFormat="1" ht="29.25" customHeight="1">
      <c r="B122" s="111"/>
      <c r="C122" s="112" t="s">
        <v>128</v>
      </c>
      <c r="D122" s="113" t="s">
        <v>63</v>
      </c>
      <c r="E122" s="113" t="s">
        <v>59</v>
      </c>
      <c r="F122" s="113" t="s">
        <v>60</v>
      </c>
      <c r="G122" s="113" t="s">
        <v>129</v>
      </c>
      <c r="H122" s="113" t="s">
        <v>130</v>
      </c>
      <c r="I122" s="113" t="s">
        <v>131</v>
      </c>
      <c r="J122" s="114" t="s">
        <v>119</v>
      </c>
      <c r="K122" s="115" t="s">
        <v>132</v>
      </c>
      <c r="L122" s="111"/>
      <c r="M122" s="58" t="s">
        <v>1</v>
      </c>
      <c r="N122" s="59" t="s">
        <v>42</v>
      </c>
      <c r="O122" s="59" t="s">
        <v>133</v>
      </c>
      <c r="P122" s="59" t="s">
        <v>134</v>
      </c>
      <c r="Q122" s="59" t="s">
        <v>135</v>
      </c>
      <c r="R122" s="59" t="s">
        <v>136</v>
      </c>
      <c r="S122" s="59" t="s">
        <v>137</v>
      </c>
      <c r="T122" s="60" t="s">
        <v>138</v>
      </c>
    </row>
    <row r="123" spans="2:65" s="1" customFormat="1" ht="22.9" customHeight="1">
      <c r="B123" s="31"/>
      <c r="C123" s="63" t="s">
        <v>139</v>
      </c>
      <c r="J123" s="116">
        <f>BK123</f>
        <v>0</v>
      </c>
      <c r="L123" s="31"/>
      <c r="M123" s="61"/>
      <c r="N123" s="52"/>
      <c r="O123" s="52"/>
      <c r="P123" s="117">
        <f>P124</f>
        <v>0</v>
      </c>
      <c r="Q123" s="52"/>
      <c r="R123" s="117">
        <f>R124</f>
        <v>13.525415929999999</v>
      </c>
      <c r="S123" s="52"/>
      <c r="T123" s="118">
        <f>T124</f>
        <v>0</v>
      </c>
      <c r="AT123" s="16" t="s">
        <v>77</v>
      </c>
      <c r="AU123" s="16" t="s">
        <v>121</v>
      </c>
      <c r="BK123" s="119">
        <f>BK124</f>
        <v>0</v>
      </c>
    </row>
    <row r="124" spans="2:65" s="11" customFormat="1" ht="25.9" customHeight="1">
      <c r="B124" s="120"/>
      <c r="D124" s="121" t="s">
        <v>77</v>
      </c>
      <c r="E124" s="122" t="s">
        <v>198</v>
      </c>
      <c r="F124" s="122" t="s">
        <v>199</v>
      </c>
      <c r="I124" s="123"/>
      <c r="J124" s="124">
        <f>BK124</f>
        <v>0</v>
      </c>
      <c r="L124" s="120"/>
      <c r="M124" s="125"/>
      <c r="P124" s="126">
        <f>P125+P143+P147+P166+P170+P174</f>
        <v>0</v>
      </c>
      <c r="R124" s="126">
        <f>R125+R143+R147+R166+R170+R174</f>
        <v>13.525415929999999</v>
      </c>
      <c r="T124" s="127">
        <f>T125+T143+T147+T166+T170+T174</f>
        <v>0</v>
      </c>
      <c r="AR124" s="121" t="s">
        <v>86</v>
      </c>
      <c r="AT124" s="128" t="s">
        <v>77</v>
      </c>
      <c r="AU124" s="128" t="s">
        <v>78</v>
      </c>
      <c r="AY124" s="121" t="s">
        <v>142</v>
      </c>
      <c r="BK124" s="129">
        <f>BK125+BK143+BK147+BK166+BK170+BK174</f>
        <v>0</v>
      </c>
    </row>
    <row r="125" spans="2:65" s="11" customFormat="1" ht="22.9" customHeight="1">
      <c r="B125" s="120"/>
      <c r="D125" s="121" t="s">
        <v>77</v>
      </c>
      <c r="E125" s="130" t="s">
        <v>86</v>
      </c>
      <c r="F125" s="130" t="s">
        <v>200</v>
      </c>
      <c r="I125" s="123"/>
      <c r="J125" s="131">
        <f>BK125</f>
        <v>0</v>
      </c>
      <c r="L125" s="120"/>
      <c r="M125" s="125"/>
      <c r="P125" s="126">
        <f>SUM(P126:P142)</f>
        <v>0</v>
      </c>
      <c r="R125" s="126">
        <f>SUM(R126:R142)</f>
        <v>0</v>
      </c>
      <c r="T125" s="127">
        <f>SUM(T126:T142)</f>
        <v>0</v>
      </c>
      <c r="AR125" s="121" t="s">
        <v>86</v>
      </c>
      <c r="AT125" s="128" t="s">
        <v>77</v>
      </c>
      <c r="AU125" s="128" t="s">
        <v>86</v>
      </c>
      <c r="AY125" s="121" t="s">
        <v>142</v>
      </c>
      <c r="BK125" s="129">
        <f>SUM(BK126:BK142)</f>
        <v>0</v>
      </c>
    </row>
    <row r="126" spans="2:65" s="1" customFormat="1" ht="24.2" customHeight="1">
      <c r="B126" s="132"/>
      <c r="C126" s="133" t="s">
        <v>86</v>
      </c>
      <c r="D126" s="133" t="s">
        <v>145</v>
      </c>
      <c r="E126" s="134" t="s">
        <v>613</v>
      </c>
      <c r="F126" s="135" t="s">
        <v>614</v>
      </c>
      <c r="G126" s="136" t="s">
        <v>207</v>
      </c>
      <c r="H126" s="137">
        <v>12</v>
      </c>
      <c r="I126" s="138"/>
      <c r="J126" s="139">
        <f>ROUND(I126*H126,2)</f>
        <v>0</v>
      </c>
      <c r="K126" s="140"/>
      <c r="L126" s="31"/>
      <c r="M126" s="141" t="s">
        <v>1</v>
      </c>
      <c r="N126" s="142" t="s">
        <v>43</v>
      </c>
      <c r="P126" s="143">
        <f>O126*H126</f>
        <v>0</v>
      </c>
      <c r="Q126" s="143">
        <v>0</v>
      </c>
      <c r="R126" s="143">
        <f>Q126*H126</f>
        <v>0</v>
      </c>
      <c r="S126" s="143">
        <v>0</v>
      </c>
      <c r="T126" s="144">
        <f>S126*H126</f>
        <v>0</v>
      </c>
      <c r="AR126" s="145" t="s">
        <v>164</v>
      </c>
      <c r="AT126" s="145" t="s">
        <v>145</v>
      </c>
      <c r="AU126" s="145" t="s">
        <v>88</v>
      </c>
      <c r="AY126" s="16" t="s">
        <v>142</v>
      </c>
      <c r="BE126" s="146">
        <f>IF(N126="základní",J126,0)</f>
        <v>0</v>
      </c>
      <c r="BF126" s="146">
        <f>IF(N126="snížená",J126,0)</f>
        <v>0</v>
      </c>
      <c r="BG126" s="146">
        <f>IF(N126="zákl. přenesená",J126,0)</f>
        <v>0</v>
      </c>
      <c r="BH126" s="146">
        <f>IF(N126="sníž. přenesená",J126,0)</f>
        <v>0</v>
      </c>
      <c r="BI126" s="146">
        <f>IF(N126="nulová",J126,0)</f>
        <v>0</v>
      </c>
      <c r="BJ126" s="16" t="s">
        <v>86</v>
      </c>
      <c r="BK126" s="146">
        <f>ROUND(I126*H126,2)</f>
        <v>0</v>
      </c>
      <c r="BL126" s="16" t="s">
        <v>164</v>
      </c>
      <c r="BM126" s="145" t="s">
        <v>686</v>
      </c>
    </row>
    <row r="127" spans="2:65" s="13" customFormat="1" ht="11.25">
      <c r="B127" s="163"/>
      <c r="D127" s="147" t="s">
        <v>214</v>
      </c>
      <c r="E127" s="164" t="s">
        <v>1</v>
      </c>
      <c r="F127" s="165" t="s">
        <v>687</v>
      </c>
      <c r="H127" s="166">
        <v>12</v>
      </c>
      <c r="I127" s="167"/>
      <c r="L127" s="163"/>
      <c r="M127" s="168"/>
      <c r="T127" s="169"/>
      <c r="AT127" s="164" t="s">
        <v>214</v>
      </c>
      <c r="AU127" s="164" t="s">
        <v>88</v>
      </c>
      <c r="AV127" s="13" t="s">
        <v>88</v>
      </c>
      <c r="AW127" s="13" t="s">
        <v>33</v>
      </c>
      <c r="AX127" s="13" t="s">
        <v>78</v>
      </c>
      <c r="AY127" s="164" t="s">
        <v>142</v>
      </c>
    </row>
    <row r="128" spans="2:65" s="14" customFormat="1" ht="11.25">
      <c r="B128" s="170"/>
      <c r="D128" s="147" t="s">
        <v>214</v>
      </c>
      <c r="E128" s="171" t="s">
        <v>1</v>
      </c>
      <c r="F128" s="172" t="s">
        <v>217</v>
      </c>
      <c r="H128" s="173">
        <v>12</v>
      </c>
      <c r="I128" s="174"/>
      <c r="L128" s="170"/>
      <c r="M128" s="175"/>
      <c r="T128" s="176"/>
      <c r="AT128" s="171" t="s">
        <v>214</v>
      </c>
      <c r="AU128" s="171" t="s">
        <v>88</v>
      </c>
      <c r="AV128" s="14" t="s">
        <v>164</v>
      </c>
      <c r="AW128" s="14" t="s">
        <v>33</v>
      </c>
      <c r="AX128" s="14" t="s">
        <v>86</v>
      </c>
      <c r="AY128" s="171" t="s">
        <v>142</v>
      </c>
    </row>
    <row r="129" spans="2:65" s="1" customFormat="1" ht="33" customHeight="1">
      <c r="B129" s="132"/>
      <c r="C129" s="133" t="s">
        <v>88</v>
      </c>
      <c r="D129" s="133" t="s">
        <v>145</v>
      </c>
      <c r="E129" s="134" t="s">
        <v>617</v>
      </c>
      <c r="F129" s="135" t="s">
        <v>618</v>
      </c>
      <c r="G129" s="136" t="s">
        <v>212</v>
      </c>
      <c r="H129" s="137">
        <v>3.3559999999999999</v>
      </c>
      <c r="I129" s="138"/>
      <c r="J129" s="139">
        <f>ROUND(I129*H129,2)</f>
        <v>0</v>
      </c>
      <c r="K129" s="140"/>
      <c r="L129" s="31"/>
      <c r="M129" s="141" t="s">
        <v>1</v>
      </c>
      <c r="N129" s="142" t="s">
        <v>43</v>
      </c>
      <c r="P129" s="143">
        <f>O129*H129</f>
        <v>0</v>
      </c>
      <c r="Q129" s="143">
        <v>0</v>
      </c>
      <c r="R129" s="143">
        <f>Q129*H129</f>
        <v>0</v>
      </c>
      <c r="S129" s="143">
        <v>0</v>
      </c>
      <c r="T129" s="144">
        <f>S129*H129</f>
        <v>0</v>
      </c>
      <c r="AR129" s="145" t="s">
        <v>164</v>
      </c>
      <c r="AT129" s="145" t="s">
        <v>145</v>
      </c>
      <c r="AU129" s="145" t="s">
        <v>88</v>
      </c>
      <c r="AY129" s="16" t="s">
        <v>142</v>
      </c>
      <c r="BE129" s="146">
        <f>IF(N129="základní",J129,0)</f>
        <v>0</v>
      </c>
      <c r="BF129" s="146">
        <f>IF(N129="snížená",J129,0)</f>
        <v>0</v>
      </c>
      <c r="BG129" s="146">
        <f>IF(N129="zákl. přenesená",J129,0)</f>
        <v>0</v>
      </c>
      <c r="BH129" s="146">
        <f>IF(N129="sníž. přenesená",J129,0)</f>
        <v>0</v>
      </c>
      <c r="BI129" s="146">
        <f>IF(N129="nulová",J129,0)</f>
        <v>0</v>
      </c>
      <c r="BJ129" s="16" t="s">
        <v>86</v>
      </c>
      <c r="BK129" s="146">
        <f>ROUND(I129*H129,2)</f>
        <v>0</v>
      </c>
      <c r="BL129" s="16" t="s">
        <v>164</v>
      </c>
      <c r="BM129" s="145" t="s">
        <v>688</v>
      </c>
    </row>
    <row r="130" spans="2:65" s="13" customFormat="1" ht="11.25">
      <c r="B130" s="163"/>
      <c r="D130" s="147" t="s">
        <v>214</v>
      </c>
      <c r="E130" s="164" t="s">
        <v>1</v>
      </c>
      <c r="F130" s="165" t="s">
        <v>689</v>
      </c>
      <c r="H130" s="166">
        <v>3.3559999999999999</v>
      </c>
      <c r="I130" s="167"/>
      <c r="L130" s="163"/>
      <c r="M130" s="168"/>
      <c r="T130" s="169"/>
      <c r="AT130" s="164" t="s">
        <v>214</v>
      </c>
      <c r="AU130" s="164" t="s">
        <v>88</v>
      </c>
      <c r="AV130" s="13" t="s">
        <v>88</v>
      </c>
      <c r="AW130" s="13" t="s">
        <v>33</v>
      </c>
      <c r="AX130" s="13" t="s">
        <v>78</v>
      </c>
      <c r="AY130" s="164" t="s">
        <v>142</v>
      </c>
    </row>
    <row r="131" spans="2:65" s="14" customFormat="1" ht="11.25">
      <c r="B131" s="170"/>
      <c r="D131" s="147" t="s">
        <v>214</v>
      </c>
      <c r="E131" s="171" t="s">
        <v>1</v>
      </c>
      <c r="F131" s="172" t="s">
        <v>217</v>
      </c>
      <c r="H131" s="173">
        <v>3.3559999999999999</v>
      </c>
      <c r="I131" s="174"/>
      <c r="L131" s="170"/>
      <c r="M131" s="175"/>
      <c r="T131" s="176"/>
      <c r="AT131" s="171" t="s">
        <v>214</v>
      </c>
      <c r="AU131" s="171" t="s">
        <v>88</v>
      </c>
      <c r="AV131" s="14" t="s">
        <v>164</v>
      </c>
      <c r="AW131" s="14" t="s">
        <v>33</v>
      </c>
      <c r="AX131" s="14" t="s">
        <v>86</v>
      </c>
      <c r="AY131" s="171" t="s">
        <v>142</v>
      </c>
    </row>
    <row r="132" spans="2:65" s="1" customFormat="1" ht="33" customHeight="1">
      <c r="B132" s="132"/>
      <c r="C132" s="133" t="s">
        <v>157</v>
      </c>
      <c r="D132" s="133" t="s">
        <v>145</v>
      </c>
      <c r="E132" s="134" t="s">
        <v>621</v>
      </c>
      <c r="F132" s="135" t="s">
        <v>622</v>
      </c>
      <c r="G132" s="136" t="s">
        <v>212</v>
      </c>
      <c r="H132" s="137">
        <v>3.3559999999999999</v>
      </c>
      <c r="I132" s="138"/>
      <c r="J132" s="139">
        <f>ROUND(I132*H132,2)</f>
        <v>0</v>
      </c>
      <c r="K132" s="140"/>
      <c r="L132" s="31"/>
      <c r="M132" s="141" t="s">
        <v>1</v>
      </c>
      <c r="N132" s="142" t="s">
        <v>43</v>
      </c>
      <c r="P132" s="143">
        <f>O132*H132</f>
        <v>0</v>
      </c>
      <c r="Q132" s="143">
        <v>0</v>
      </c>
      <c r="R132" s="143">
        <f>Q132*H132</f>
        <v>0</v>
      </c>
      <c r="S132" s="143">
        <v>0</v>
      </c>
      <c r="T132" s="144">
        <f>S132*H132</f>
        <v>0</v>
      </c>
      <c r="AR132" s="145" t="s">
        <v>164</v>
      </c>
      <c r="AT132" s="145" t="s">
        <v>145</v>
      </c>
      <c r="AU132" s="145" t="s">
        <v>88</v>
      </c>
      <c r="AY132" s="16" t="s">
        <v>142</v>
      </c>
      <c r="BE132" s="146">
        <f>IF(N132="základní",J132,0)</f>
        <v>0</v>
      </c>
      <c r="BF132" s="146">
        <f>IF(N132="snížená",J132,0)</f>
        <v>0</v>
      </c>
      <c r="BG132" s="146">
        <f>IF(N132="zákl. přenesená",J132,0)</f>
        <v>0</v>
      </c>
      <c r="BH132" s="146">
        <f>IF(N132="sníž. přenesená",J132,0)</f>
        <v>0</v>
      </c>
      <c r="BI132" s="146">
        <f>IF(N132="nulová",J132,0)</f>
        <v>0</v>
      </c>
      <c r="BJ132" s="16" t="s">
        <v>86</v>
      </c>
      <c r="BK132" s="146">
        <f>ROUND(I132*H132,2)</f>
        <v>0</v>
      </c>
      <c r="BL132" s="16" t="s">
        <v>164</v>
      </c>
      <c r="BM132" s="145" t="s">
        <v>623</v>
      </c>
    </row>
    <row r="133" spans="2:65" s="13" customFormat="1" ht="11.25">
      <c r="B133" s="163"/>
      <c r="D133" s="147" t="s">
        <v>214</v>
      </c>
      <c r="E133" s="164" t="s">
        <v>1</v>
      </c>
      <c r="F133" s="165" t="s">
        <v>689</v>
      </c>
      <c r="H133" s="166">
        <v>3.3559999999999999</v>
      </c>
      <c r="I133" s="167"/>
      <c r="L133" s="163"/>
      <c r="M133" s="168"/>
      <c r="T133" s="169"/>
      <c r="AT133" s="164" t="s">
        <v>214</v>
      </c>
      <c r="AU133" s="164" t="s">
        <v>88</v>
      </c>
      <c r="AV133" s="13" t="s">
        <v>88</v>
      </c>
      <c r="AW133" s="13" t="s">
        <v>33</v>
      </c>
      <c r="AX133" s="13" t="s">
        <v>78</v>
      </c>
      <c r="AY133" s="164" t="s">
        <v>142</v>
      </c>
    </row>
    <row r="134" spans="2:65" s="14" customFormat="1" ht="11.25">
      <c r="B134" s="170"/>
      <c r="D134" s="147" t="s">
        <v>214</v>
      </c>
      <c r="E134" s="171" t="s">
        <v>1</v>
      </c>
      <c r="F134" s="172" t="s">
        <v>217</v>
      </c>
      <c r="H134" s="173">
        <v>3.3559999999999999</v>
      </c>
      <c r="I134" s="174"/>
      <c r="L134" s="170"/>
      <c r="M134" s="175"/>
      <c r="T134" s="176"/>
      <c r="AT134" s="171" t="s">
        <v>214</v>
      </c>
      <c r="AU134" s="171" t="s">
        <v>88</v>
      </c>
      <c r="AV134" s="14" t="s">
        <v>164</v>
      </c>
      <c r="AW134" s="14" t="s">
        <v>33</v>
      </c>
      <c r="AX134" s="14" t="s">
        <v>86</v>
      </c>
      <c r="AY134" s="171" t="s">
        <v>142</v>
      </c>
    </row>
    <row r="135" spans="2:65" s="1" customFormat="1" ht="24.2" customHeight="1">
      <c r="B135" s="132"/>
      <c r="C135" s="133" t="s">
        <v>164</v>
      </c>
      <c r="D135" s="133" t="s">
        <v>145</v>
      </c>
      <c r="E135" s="134" t="s">
        <v>281</v>
      </c>
      <c r="F135" s="135" t="s">
        <v>282</v>
      </c>
      <c r="G135" s="136" t="s">
        <v>212</v>
      </c>
      <c r="H135" s="137">
        <v>7.3</v>
      </c>
      <c r="I135" s="138"/>
      <c r="J135" s="139">
        <f>ROUND(I135*H135,2)</f>
        <v>0</v>
      </c>
      <c r="K135" s="140"/>
      <c r="L135" s="31"/>
      <c r="M135" s="141" t="s">
        <v>1</v>
      </c>
      <c r="N135" s="142" t="s">
        <v>43</v>
      </c>
      <c r="P135" s="143">
        <f>O135*H135</f>
        <v>0</v>
      </c>
      <c r="Q135" s="143">
        <v>0</v>
      </c>
      <c r="R135" s="143">
        <f>Q135*H135</f>
        <v>0</v>
      </c>
      <c r="S135" s="143">
        <v>0</v>
      </c>
      <c r="T135" s="144">
        <f>S135*H135</f>
        <v>0</v>
      </c>
      <c r="AR135" s="145" t="s">
        <v>164</v>
      </c>
      <c r="AT135" s="145" t="s">
        <v>145</v>
      </c>
      <c r="AU135" s="145" t="s">
        <v>88</v>
      </c>
      <c r="AY135" s="16" t="s">
        <v>142</v>
      </c>
      <c r="BE135" s="146">
        <f>IF(N135="základní",J135,0)</f>
        <v>0</v>
      </c>
      <c r="BF135" s="146">
        <f>IF(N135="snížená",J135,0)</f>
        <v>0</v>
      </c>
      <c r="BG135" s="146">
        <f>IF(N135="zákl. přenesená",J135,0)</f>
        <v>0</v>
      </c>
      <c r="BH135" s="146">
        <f>IF(N135="sníž. přenesená",J135,0)</f>
        <v>0</v>
      </c>
      <c r="BI135" s="146">
        <f>IF(N135="nulová",J135,0)</f>
        <v>0</v>
      </c>
      <c r="BJ135" s="16" t="s">
        <v>86</v>
      </c>
      <c r="BK135" s="146">
        <f>ROUND(I135*H135,2)</f>
        <v>0</v>
      </c>
      <c r="BL135" s="16" t="s">
        <v>164</v>
      </c>
      <c r="BM135" s="145" t="s">
        <v>690</v>
      </c>
    </row>
    <row r="136" spans="2:65" s="1" customFormat="1" ht="37.9" customHeight="1">
      <c r="B136" s="132"/>
      <c r="C136" s="133" t="s">
        <v>163</v>
      </c>
      <c r="D136" s="133" t="s">
        <v>145</v>
      </c>
      <c r="E136" s="134" t="s">
        <v>285</v>
      </c>
      <c r="F136" s="135" t="s">
        <v>286</v>
      </c>
      <c r="G136" s="136" t="s">
        <v>212</v>
      </c>
      <c r="H136" s="137">
        <v>7.3</v>
      </c>
      <c r="I136" s="138"/>
      <c r="J136" s="139">
        <f>ROUND(I136*H136,2)</f>
        <v>0</v>
      </c>
      <c r="K136" s="140"/>
      <c r="L136" s="31"/>
      <c r="M136" s="141" t="s">
        <v>1</v>
      </c>
      <c r="N136" s="142" t="s">
        <v>43</v>
      </c>
      <c r="P136" s="143">
        <f>O136*H136</f>
        <v>0</v>
      </c>
      <c r="Q136" s="143">
        <v>0</v>
      </c>
      <c r="R136" s="143">
        <f>Q136*H136</f>
        <v>0</v>
      </c>
      <c r="S136" s="143">
        <v>0</v>
      </c>
      <c r="T136" s="144">
        <f>S136*H136</f>
        <v>0</v>
      </c>
      <c r="AR136" s="145" t="s">
        <v>164</v>
      </c>
      <c r="AT136" s="145" t="s">
        <v>145</v>
      </c>
      <c r="AU136" s="145" t="s">
        <v>88</v>
      </c>
      <c r="AY136" s="16" t="s">
        <v>142</v>
      </c>
      <c r="BE136" s="146">
        <f>IF(N136="základní",J136,0)</f>
        <v>0</v>
      </c>
      <c r="BF136" s="146">
        <f>IF(N136="snížená",J136,0)</f>
        <v>0</v>
      </c>
      <c r="BG136" s="146">
        <f>IF(N136="zákl. přenesená",J136,0)</f>
        <v>0</v>
      </c>
      <c r="BH136" s="146">
        <f>IF(N136="sníž. přenesená",J136,0)</f>
        <v>0</v>
      </c>
      <c r="BI136" s="146">
        <f>IF(N136="nulová",J136,0)</f>
        <v>0</v>
      </c>
      <c r="BJ136" s="16" t="s">
        <v>86</v>
      </c>
      <c r="BK136" s="146">
        <f>ROUND(I136*H136,2)</f>
        <v>0</v>
      </c>
      <c r="BL136" s="16" t="s">
        <v>164</v>
      </c>
      <c r="BM136" s="145" t="s">
        <v>691</v>
      </c>
    </row>
    <row r="137" spans="2:65" s="1" customFormat="1" ht="37.9" customHeight="1">
      <c r="B137" s="132"/>
      <c r="C137" s="133" t="s">
        <v>175</v>
      </c>
      <c r="D137" s="133" t="s">
        <v>145</v>
      </c>
      <c r="E137" s="134" t="s">
        <v>288</v>
      </c>
      <c r="F137" s="135" t="s">
        <v>289</v>
      </c>
      <c r="G137" s="136" t="s">
        <v>212</v>
      </c>
      <c r="H137" s="137">
        <v>219</v>
      </c>
      <c r="I137" s="138"/>
      <c r="J137" s="139">
        <f>ROUND(I137*H137,2)</f>
        <v>0</v>
      </c>
      <c r="K137" s="140"/>
      <c r="L137" s="31"/>
      <c r="M137" s="141" t="s">
        <v>1</v>
      </c>
      <c r="N137" s="142" t="s">
        <v>43</v>
      </c>
      <c r="P137" s="143">
        <f>O137*H137</f>
        <v>0</v>
      </c>
      <c r="Q137" s="143">
        <v>0</v>
      </c>
      <c r="R137" s="143">
        <f>Q137*H137</f>
        <v>0</v>
      </c>
      <c r="S137" s="143">
        <v>0</v>
      </c>
      <c r="T137" s="144">
        <f>S137*H137</f>
        <v>0</v>
      </c>
      <c r="AR137" s="145" t="s">
        <v>164</v>
      </c>
      <c r="AT137" s="145" t="s">
        <v>145</v>
      </c>
      <c r="AU137" s="145" t="s">
        <v>88</v>
      </c>
      <c r="AY137" s="16" t="s">
        <v>142</v>
      </c>
      <c r="BE137" s="146">
        <f>IF(N137="základní",J137,0)</f>
        <v>0</v>
      </c>
      <c r="BF137" s="146">
        <f>IF(N137="snížená",J137,0)</f>
        <v>0</v>
      </c>
      <c r="BG137" s="146">
        <f>IF(N137="zákl. přenesená",J137,0)</f>
        <v>0</v>
      </c>
      <c r="BH137" s="146">
        <f>IF(N137="sníž. přenesená",J137,0)</f>
        <v>0</v>
      </c>
      <c r="BI137" s="146">
        <f>IF(N137="nulová",J137,0)</f>
        <v>0</v>
      </c>
      <c r="BJ137" s="16" t="s">
        <v>86</v>
      </c>
      <c r="BK137" s="146">
        <f>ROUND(I137*H137,2)</f>
        <v>0</v>
      </c>
      <c r="BL137" s="16" t="s">
        <v>164</v>
      </c>
      <c r="BM137" s="145" t="s">
        <v>692</v>
      </c>
    </row>
    <row r="138" spans="2:65" s="13" customFormat="1" ht="11.25">
      <c r="B138" s="163"/>
      <c r="D138" s="147" t="s">
        <v>214</v>
      </c>
      <c r="E138" s="164" t="s">
        <v>1</v>
      </c>
      <c r="F138" s="165" t="s">
        <v>693</v>
      </c>
      <c r="H138" s="166">
        <v>219</v>
      </c>
      <c r="I138" s="167"/>
      <c r="L138" s="163"/>
      <c r="M138" s="168"/>
      <c r="T138" s="169"/>
      <c r="AT138" s="164" t="s">
        <v>214</v>
      </c>
      <c r="AU138" s="164" t="s">
        <v>88</v>
      </c>
      <c r="AV138" s="13" t="s">
        <v>88</v>
      </c>
      <c r="AW138" s="13" t="s">
        <v>33</v>
      </c>
      <c r="AX138" s="13" t="s">
        <v>78</v>
      </c>
      <c r="AY138" s="164" t="s">
        <v>142</v>
      </c>
    </row>
    <row r="139" spans="2:65" s="14" customFormat="1" ht="11.25">
      <c r="B139" s="170"/>
      <c r="D139" s="147" t="s">
        <v>214</v>
      </c>
      <c r="E139" s="171" t="s">
        <v>1</v>
      </c>
      <c r="F139" s="172" t="s">
        <v>217</v>
      </c>
      <c r="H139" s="173">
        <v>219</v>
      </c>
      <c r="I139" s="174"/>
      <c r="L139" s="170"/>
      <c r="M139" s="175"/>
      <c r="T139" s="176"/>
      <c r="AT139" s="171" t="s">
        <v>214</v>
      </c>
      <c r="AU139" s="171" t="s">
        <v>88</v>
      </c>
      <c r="AV139" s="14" t="s">
        <v>164</v>
      </c>
      <c r="AW139" s="14" t="s">
        <v>33</v>
      </c>
      <c r="AX139" s="14" t="s">
        <v>86</v>
      </c>
      <c r="AY139" s="171" t="s">
        <v>142</v>
      </c>
    </row>
    <row r="140" spans="2:65" s="1" customFormat="1" ht="33" customHeight="1">
      <c r="B140" s="132"/>
      <c r="C140" s="133" t="s">
        <v>181</v>
      </c>
      <c r="D140" s="133" t="s">
        <v>145</v>
      </c>
      <c r="E140" s="134" t="s">
        <v>292</v>
      </c>
      <c r="F140" s="135" t="s">
        <v>293</v>
      </c>
      <c r="G140" s="136" t="s">
        <v>246</v>
      </c>
      <c r="H140" s="137">
        <v>13.505000000000001</v>
      </c>
      <c r="I140" s="138"/>
      <c r="J140" s="139">
        <f>ROUND(I140*H140,2)</f>
        <v>0</v>
      </c>
      <c r="K140" s="140"/>
      <c r="L140" s="31"/>
      <c r="M140" s="141" t="s">
        <v>1</v>
      </c>
      <c r="N140" s="142" t="s">
        <v>43</v>
      </c>
      <c r="P140" s="143">
        <f>O140*H140</f>
        <v>0</v>
      </c>
      <c r="Q140" s="143">
        <v>0</v>
      </c>
      <c r="R140" s="143">
        <f>Q140*H140</f>
        <v>0</v>
      </c>
      <c r="S140" s="143">
        <v>0</v>
      </c>
      <c r="T140" s="144">
        <f>S140*H140</f>
        <v>0</v>
      </c>
      <c r="AR140" s="145" t="s">
        <v>164</v>
      </c>
      <c r="AT140" s="145" t="s">
        <v>145</v>
      </c>
      <c r="AU140" s="145" t="s">
        <v>88</v>
      </c>
      <c r="AY140" s="16" t="s">
        <v>142</v>
      </c>
      <c r="BE140" s="146">
        <f>IF(N140="základní",J140,0)</f>
        <v>0</v>
      </c>
      <c r="BF140" s="146">
        <f>IF(N140="snížená",J140,0)</f>
        <v>0</v>
      </c>
      <c r="BG140" s="146">
        <f>IF(N140="zákl. přenesená",J140,0)</f>
        <v>0</v>
      </c>
      <c r="BH140" s="146">
        <f>IF(N140="sníž. přenesená",J140,0)</f>
        <v>0</v>
      </c>
      <c r="BI140" s="146">
        <f>IF(N140="nulová",J140,0)</f>
        <v>0</v>
      </c>
      <c r="BJ140" s="16" t="s">
        <v>86</v>
      </c>
      <c r="BK140" s="146">
        <f>ROUND(I140*H140,2)</f>
        <v>0</v>
      </c>
      <c r="BL140" s="16" t="s">
        <v>164</v>
      </c>
      <c r="BM140" s="145" t="s">
        <v>629</v>
      </c>
    </row>
    <row r="141" spans="2:65" s="13" customFormat="1" ht="11.25">
      <c r="B141" s="163"/>
      <c r="D141" s="147" t="s">
        <v>214</v>
      </c>
      <c r="E141" s="164" t="s">
        <v>1</v>
      </c>
      <c r="F141" s="165" t="s">
        <v>694</v>
      </c>
      <c r="H141" s="166">
        <v>13.505000000000001</v>
      </c>
      <c r="I141" s="167"/>
      <c r="L141" s="163"/>
      <c r="M141" s="168"/>
      <c r="T141" s="169"/>
      <c r="AT141" s="164" t="s">
        <v>214</v>
      </c>
      <c r="AU141" s="164" t="s">
        <v>88</v>
      </c>
      <c r="AV141" s="13" t="s">
        <v>88</v>
      </c>
      <c r="AW141" s="13" t="s">
        <v>33</v>
      </c>
      <c r="AX141" s="13" t="s">
        <v>78</v>
      </c>
      <c r="AY141" s="164" t="s">
        <v>142</v>
      </c>
    </row>
    <row r="142" spans="2:65" s="14" customFormat="1" ht="11.25">
      <c r="B142" s="170"/>
      <c r="D142" s="147" t="s">
        <v>214</v>
      </c>
      <c r="E142" s="171" t="s">
        <v>1</v>
      </c>
      <c r="F142" s="172" t="s">
        <v>217</v>
      </c>
      <c r="H142" s="173">
        <v>13.505000000000001</v>
      </c>
      <c r="I142" s="174"/>
      <c r="L142" s="170"/>
      <c r="M142" s="175"/>
      <c r="T142" s="176"/>
      <c r="AT142" s="171" t="s">
        <v>214</v>
      </c>
      <c r="AU142" s="171" t="s">
        <v>88</v>
      </c>
      <c r="AV142" s="14" t="s">
        <v>164</v>
      </c>
      <c r="AW142" s="14" t="s">
        <v>33</v>
      </c>
      <c r="AX142" s="14" t="s">
        <v>86</v>
      </c>
      <c r="AY142" s="171" t="s">
        <v>142</v>
      </c>
    </row>
    <row r="143" spans="2:65" s="11" customFormat="1" ht="22.9" customHeight="1">
      <c r="B143" s="120"/>
      <c r="D143" s="121" t="s">
        <v>77</v>
      </c>
      <c r="E143" s="130" t="s">
        <v>88</v>
      </c>
      <c r="F143" s="130" t="s">
        <v>413</v>
      </c>
      <c r="I143" s="123"/>
      <c r="J143" s="131">
        <f>BK143</f>
        <v>0</v>
      </c>
      <c r="L143" s="120"/>
      <c r="M143" s="125"/>
      <c r="P143" s="126">
        <f>SUM(P144:P146)</f>
        <v>0</v>
      </c>
      <c r="R143" s="126">
        <f>SUM(R144:R146)</f>
        <v>1.4736014299999998</v>
      </c>
      <c r="T143" s="127">
        <f>SUM(T144:T146)</f>
        <v>0</v>
      </c>
      <c r="AR143" s="121" t="s">
        <v>86</v>
      </c>
      <c r="AT143" s="128" t="s">
        <v>77</v>
      </c>
      <c r="AU143" s="128" t="s">
        <v>86</v>
      </c>
      <c r="AY143" s="121" t="s">
        <v>142</v>
      </c>
      <c r="BK143" s="129">
        <f>SUM(BK144:BK146)</f>
        <v>0</v>
      </c>
    </row>
    <row r="144" spans="2:65" s="1" customFormat="1" ht="16.5" customHeight="1">
      <c r="B144" s="132"/>
      <c r="C144" s="133" t="s">
        <v>185</v>
      </c>
      <c r="D144" s="133" t="s">
        <v>145</v>
      </c>
      <c r="E144" s="134" t="s">
        <v>530</v>
      </c>
      <c r="F144" s="135" t="s">
        <v>531</v>
      </c>
      <c r="G144" s="136" t="s">
        <v>212</v>
      </c>
      <c r="H144" s="137">
        <v>0.58899999999999997</v>
      </c>
      <c r="I144" s="138"/>
      <c r="J144" s="139">
        <f>ROUND(I144*H144,2)</f>
        <v>0</v>
      </c>
      <c r="K144" s="140"/>
      <c r="L144" s="31"/>
      <c r="M144" s="141" t="s">
        <v>1</v>
      </c>
      <c r="N144" s="142" t="s">
        <v>43</v>
      </c>
      <c r="P144" s="143">
        <f>O144*H144</f>
        <v>0</v>
      </c>
      <c r="Q144" s="143">
        <v>2.5018699999999998</v>
      </c>
      <c r="R144" s="143">
        <f>Q144*H144</f>
        <v>1.4736014299999998</v>
      </c>
      <c r="S144" s="143">
        <v>0</v>
      </c>
      <c r="T144" s="144">
        <f>S144*H144</f>
        <v>0</v>
      </c>
      <c r="AR144" s="145" t="s">
        <v>164</v>
      </c>
      <c r="AT144" s="145" t="s">
        <v>145</v>
      </c>
      <c r="AU144" s="145" t="s">
        <v>88</v>
      </c>
      <c r="AY144" s="16" t="s">
        <v>142</v>
      </c>
      <c r="BE144" s="146">
        <f>IF(N144="základní",J144,0)</f>
        <v>0</v>
      </c>
      <c r="BF144" s="146">
        <f>IF(N144="snížená",J144,0)</f>
        <v>0</v>
      </c>
      <c r="BG144" s="146">
        <f>IF(N144="zákl. přenesená",J144,0)</f>
        <v>0</v>
      </c>
      <c r="BH144" s="146">
        <f>IF(N144="sníž. přenesená",J144,0)</f>
        <v>0</v>
      </c>
      <c r="BI144" s="146">
        <f>IF(N144="nulová",J144,0)</f>
        <v>0</v>
      </c>
      <c r="BJ144" s="16" t="s">
        <v>86</v>
      </c>
      <c r="BK144" s="146">
        <f>ROUND(I144*H144,2)</f>
        <v>0</v>
      </c>
      <c r="BL144" s="16" t="s">
        <v>164</v>
      </c>
      <c r="BM144" s="145" t="s">
        <v>644</v>
      </c>
    </row>
    <row r="145" spans="2:65" s="13" customFormat="1" ht="11.25">
      <c r="B145" s="163"/>
      <c r="D145" s="147" t="s">
        <v>214</v>
      </c>
      <c r="E145" s="164" t="s">
        <v>1</v>
      </c>
      <c r="F145" s="165" t="s">
        <v>695</v>
      </c>
      <c r="H145" s="166">
        <v>0.58899999999999997</v>
      </c>
      <c r="I145" s="167"/>
      <c r="L145" s="163"/>
      <c r="M145" s="168"/>
      <c r="T145" s="169"/>
      <c r="AT145" s="164" t="s">
        <v>214</v>
      </c>
      <c r="AU145" s="164" t="s">
        <v>88</v>
      </c>
      <c r="AV145" s="13" t="s">
        <v>88</v>
      </c>
      <c r="AW145" s="13" t="s">
        <v>33</v>
      </c>
      <c r="AX145" s="13" t="s">
        <v>78</v>
      </c>
      <c r="AY145" s="164" t="s">
        <v>142</v>
      </c>
    </row>
    <row r="146" spans="2:65" s="14" customFormat="1" ht="11.25">
      <c r="B146" s="170"/>
      <c r="D146" s="147" t="s">
        <v>214</v>
      </c>
      <c r="E146" s="171" t="s">
        <v>1</v>
      </c>
      <c r="F146" s="172" t="s">
        <v>217</v>
      </c>
      <c r="H146" s="173">
        <v>0.58899999999999997</v>
      </c>
      <c r="I146" s="174"/>
      <c r="L146" s="170"/>
      <c r="M146" s="175"/>
      <c r="T146" s="176"/>
      <c r="AT146" s="171" t="s">
        <v>214</v>
      </c>
      <c r="AU146" s="171" t="s">
        <v>88</v>
      </c>
      <c r="AV146" s="14" t="s">
        <v>164</v>
      </c>
      <c r="AW146" s="14" t="s">
        <v>33</v>
      </c>
      <c r="AX146" s="14" t="s">
        <v>86</v>
      </c>
      <c r="AY146" s="171" t="s">
        <v>142</v>
      </c>
    </row>
    <row r="147" spans="2:65" s="11" customFormat="1" ht="22.9" customHeight="1">
      <c r="B147" s="120"/>
      <c r="D147" s="121" t="s">
        <v>77</v>
      </c>
      <c r="E147" s="130" t="s">
        <v>157</v>
      </c>
      <c r="F147" s="130" t="s">
        <v>534</v>
      </c>
      <c r="I147" s="123"/>
      <c r="J147" s="131">
        <f>BK147</f>
        <v>0</v>
      </c>
      <c r="L147" s="120"/>
      <c r="M147" s="125"/>
      <c r="P147" s="126">
        <f>SUM(P148:P165)</f>
        <v>0</v>
      </c>
      <c r="R147" s="126">
        <f>SUM(R148:R165)</f>
        <v>12.033287999999999</v>
      </c>
      <c r="T147" s="127">
        <f>SUM(T148:T165)</f>
        <v>0</v>
      </c>
      <c r="AR147" s="121" t="s">
        <v>86</v>
      </c>
      <c r="AT147" s="128" t="s">
        <v>77</v>
      </c>
      <c r="AU147" s="128" t="s">
        <v>86</v>
      </c>
      <c r="AY147" s="121" t="s">
        <v>142</v>
      </c>
      <c r="BK147" s="129">
        <f>SUM(BK148:BK165)</f>
        <v>0</v>
      </c>
    </row>
    <row r="148" spans="2:65" s="1" customFormat="1" ht="33" customHeight="1">
      <c r="B148" s="132"/>
      <c r="C148" s="133" t="s">
        <v>189</v>
      </c>
      <c r="D148" s="133" t="s">
        <v>145</v>
      </c>
      <c r="E148" s="134" t="s">
        <v>653</v>
      </c>
      <c r="F148" s="135" t="s">
        <v>654</v>
      </c>
      <c r="G148" s="136" t="s">
        <v>220</v>
      </c>
      <c r="H148" s="137">
        <v>12</v>
      </c>
      <c r="I148" s="138"/>
      <c r="J148" s="139">
        <f>ROUND(I148*H148,2)</f>
        <v>0</v>
      </c>
      <c r="K148" s="140"/>
      <c r="L148" s="31"/>
      <c r="M148" s="141" t="s">
        <v>1</v>
      </c>
      <c r="N148" s="142" t="s">
        <v>43</v>
      </c>
      <c r="P148" s="143">
        <f>O148*H148</f>
        <v>0</v>
      </c>
      <c r="Q148" s="143">
        <v>0</v>
      </c>
      <c r="R148" s="143">
        <f>Q148*H148</f>
        <v>0</v>
      </c>
      <c r="S148" s="143">
        <v>0</v>
      </c>
      <c r="T148" s="144">
        <f>S148*H148</f>
        <v>0</v>
      </c>
      <c r="AR148" s="145" t="s">
        <v>164</v>
      </c>
      <c r="AT148" s="145" t="s">
        <v>145</v>
      </c>
      <c r="AU148" s="145" t="s">
        <v>88</v>
      </c>
      <c r="AY148" s="16" t="s">
        <v>142</v>
      </c>
      <c r="BE148" s="146">
        <f>IF(N148="základní",J148,0)</f>
        <v>0</v>
      </c>
      <c r="BF148" s="146">
        <f>IF(N148="snížená",J148,0)</f>
        <v>0</v>
      </c>
      <c r="BG148" s="146">
        <f>IF(N148="zákl. přenesená",J148,0)</f>
        <v>0</v>
      </c>
      <c r="BH148" s="146">
        <f>IF(N148="sníž. přenesená",J148,0)</f>
        <v>0</v>
      </c>
      <c r="BI148" s="146">
        <f>IF(N148="nulová",J148,0)</f>
        <v>0</v>
      </c>
      <c r="BJ148" s="16" t="s">
        <v>86</v>
      </c>
      <c r="BK148" s="146">
        <f>ROUND(I148*H148,2)</f>
        <v>0</v>
      </c>
      <c r="BL148" s="16" t="s">
        <v>164</v>
      </c>
      <c r="BM148" s="145" t="s">
        <v>655</v>
      </c>
    </row>
    <row r="149" spans="2:65" s="13" customFormat="1" ht="11.25">
      <c r="B149" s="163"/>
      <c r="D149" s="147" t="s">
        <v>214</v>
      </c>
      <c r="E149" s="164" t="s">
        <v>1</v>
      </c>
      <c r="F149" s="165" t="s">
        <v>696</v>
      </c>
      <c r="H149" s="166">
        <v>12</v>
      </c>
      <c r="I149" s="167"/>
      <c r="L149" s="163"/>
      <c r="M149" s="168"/>
      <c r="T149" s="169"/>
      <c r="AT149" s="164" t="s">
        <v>214</v>
      </c>
      <c r="AU149" s="164" t="s">
        <v>88</v>
      </c>
      <c r="AV149" s="13" t="s">
        <v>88</v>
      </c>
      <c r="AW149" s="13" t="s">
        <v>33</v>
      </c>
      <c r="AX149" s="13" t="s">
        <v>78</v>
      </c>
      <c r="AY149" s="164" t="s">
        <v>142</v>
      </c>
    </row>
    <row r="150" spans="2:65" s="14" customFormat="1" ht="11.25">
      <c r="B150" s="170"/>
      <c r="D150" s="147" t="s">
        <v>214</v>
      </c>
      <c r="E150" s="171" t="s">
        <v>1</v>
      </c>
      <c r="F150" s="172" t="s">
        <v>217</v>
      </c>
      <c r="H150" s="173">
        <v>12</v>
      </c>
      <c r="I150" s="174"/>
      <c r="L150" s="170"/>
      <c r="M150" s="175"/>
      <c r="T150" s="176"/>
      <c r="AT150" s="171" t="s">
        <v>214</v>
      </c>
      <c r="AU150" s="171" t="s">
        <v>88</v>
      </c>
      <c r="AV150" s="14" t="s">
        <v>164</v>
      </c>
      <c r="AW150" s="14" t="s">
        <v>33</v>
      </c>
      <c r="AX150" s="14" t="s">
        <v>86</v>
      </c>
      <c r="AY150" s="171" t="s">
        <v>142</v>
      </c>
    </row>
    <row r="151" spans="2:65" s="1" customFormat="1" ht="24.2" customHeight="1">
      <c r="B151" s="132"/>
      <c r="C151" s="177" t="s">
        <v>243</v>
      </c>
      <c r="D151" s="177" t="s">
        <v>309</v>
      </c>
      <c r="E151" s="178" t="s">
        <v>657</v>
      </c>
      <c r="F151" s="179" t="s">
        <v>658</v>
      </c>
      <c r="G151" s="180" t="s">
        <v>246</v>
      </c>
      <c r="H151" s="181">
        <v>0.249</v>
      </c>
      <c r="I151" s="182"/>
      <c r="J151" s="183">
        <f>ROUND(I151*H151,2)</f>
        <v>0</v>
      </c>
      <c r="K151" s="184"/>
      <c r="L151" s="185"/>
      <c r="M151" s="186" t="s">
        <v>1</v>
      </c>
      <c r="N151" s="187" t="s">
        <v>43</v>
      </c>
      <c r="P151" s="143">
        <f>O151*H151</f>
        <v>0</v>
      </c>
      <c r="Q151" s="143">
        <v>1</v>
      </c>
      <c r="R151" s="143">
        <f>Q151*H151</f>
        <v>0.249</v>
      </c>
      <c r="S151" s="143">
        <v>0</v>
      </c>
      <c r="T151" s="144">
        <f>S151*H151</f>
        <v>0</v>
      </c>
      <c r="AR151" s="145" t="s">
        <v>185</v>
      </c>
      <c r="AT151" s="145" t="s">
        <v>309</v>
      </c>
      <c r="AU151" s="145" t="s">
        <v>88</v>
      </c>
      <c r="AY151" s="16" t="s">
        <v>142</v>
      </c>
      <c r="BE151" s="146">
        <f>IF(N151="základní",J151,0)</f>
        <v>0</v>
      </c>
      <c r="BF151" s="146">
        <f>IF(N151="snížená",J151,0)</f>
        <v>0</v>
      </c>
      <c r="BG151" s="146">
        <f>IF(N151="zákl. přenesená",J151,0)</f>
        <v>0</v>
      </c>
      <c r="BH151" s="146">
        <f>IF(N151="sníž. přenesená",J151,0)</f>
        <v>0</v>
      </c>
      <c r="BI151" s="146">
        <f>IF(N151="nulová",J151,0)</f>
        <v>0</v>
      </c>
      <c r="BJ151" s="16" t="s">
        <v>86</v>
      </c>
      <c r="BK151" s="146">
        <f>ROUND(I151*H151,2)</f>
        <v>0</v>
      </c>
      <c r="BL151" s="16" t="s">
        <v>164</v>
      </c>
      <c r="BM151" s="145" t="s">
        <v>659</v>
      </c>
    </row>
    <row r="152" spans="2:65" s="13" customFormat="1" ht="11.25">
      <c r="B152" s="163"/>
      <c r="D152" s="147" t="s">
        <v>214</v>
      </c>
      <c r="E152" s="164" t="s">
        <v>1</v>
      </c>
      <c r="F152" s="165" t="s">
        <v>697</v>
      </c>
      <c r="H152" s="166">
        <v>0.249</v>
      </c>
      <c r="I152" s="167"/>
      <c r="L152" s="163"/>
      <c r="M152" s="168"/>
      <c r="T152" s="169"/>
      <c r="AT152" s="164" t="s">
        <v>214</v>
      </c>
      <c r="AU152" s="164" t="s">
        <v>88</v>
      </c>
      <c r="AV152" s="13" t="s">
        <v>88</v>
      </c>
      <c r="AW152" s="13" t="s">
        <v>33</v>
      </c>
      <c r="AX152" s="13" t="s">
        <v>78</v>
      </c>
      <c r="AY152" s="164" t="s">
        <v>142</v>
      </c>
    </row>
    <row r="153" spans="2:65" s="14" customFormat="1" ht="11.25">
      <c r="B153" s="170"/>
      <c r="D153" s="147" t="s">
        <v>214</v>
      </c>
      <c r="E153" s="171" t="s">
        <v>1</v>
      </c>
      <c r="F153" s="172" t="s">
        <v>217</v>
      </c>
      <c r="H153" s="173">
        <v>0.249</v>
      </c>
      <c r="I153" s="174"/>
      <c r="L153" s="170"/>
      <c r="M153" s="175"/>
      <c r="T153" s="176"/>
      <c r="AT153" s="171" t="s">
        <v>214</v>
      </c>
      <c r="AU153" s="171" t="s">
        <v>88</v>
      </c>
      <c r="AV153" s="14" t="s">
        <v>164</v>
      </c>
      <c r="AW153" s="14" t="s">
        <v>33</v>
      </c>
      <c r="AX153" s="14" t="s">
        <v>86</v>
      </c>
      <c r="AY153" s="171" t="s">
        <v>142</v>
      </c>
    </row>
    <row r="154" spans="2:65" s="1" customFormat="1" ht="16.5" customHeight="1">
      <c r="B154" s="132"/>
      <c r="C154" s="133" t="s">
        <v>248</v>
      </c>
      <c r="D154" s="133" t="s">
        <v>145</v>
      </c>
      <c r="E154" s="134" t="s">
        <v>661</v>
      </c>
      <c r="F154" s="135" t="s">
        <v>662</v>
      </c>
      <c r="G154" s="136" t="s">
        <v>663</v>
      </c>
      <c r="H154" s="137">
        <v>249</v>
      </c>
      <c r="I154" s="138"/>
      <c r="J154" s="139">
        <f>ROUND(I154*H154,2)</f>
        <v>0</v>
      </c>
      <c r="K154" s="140"/>
      <c r="L154" s="31"/>
      <c r="M154" s="141" t="s">
        <v>1</v>
      </c>
      <c r="N154" s="142" t="s">
        <v>43</v>
      </c>
      <c r="P154" s="143">
        <f>O154*H154</f>
        <v>0</v>
      </c>
      <c r="Q154" s="143">
        <v>0</v>
      </c>
      <c r="R154" s="143">
        <f>Q154*H154</f>
        <v>0</v>
      </c>
      <c r="S154" s="143">
        <v>0</v>
      </c>
      <c r="T154" s="144">
        <f>S154*H154</f>
        <v>0</v>
      </c>
      <c r="AR154" s="145" t="s">
        <v>164</v>
      </c>
      <c r="AT154" s="145" t="s">
        <v>145</v>
      </c>
      <c r="AU154" s="145" t="s">
        <v>88</v>
      </c>
      <c r="AY154" s="16" t="s">
        <v>142</v>
      </c>
      <c r="BE154" s="146">
        <f>IF(N154="základní",J154,0)</f>
        <v>0</v>
      </c>
      <c r="BF154" s="146">
        <f>IF(N154="snížená",J154,0)</f>
        <v>0</v>
      </c>
      <c r="BG154" s="146">
        <f>IF(N154="zákl. přenesená",J154,0)</f>
        <v>0</v>
      </c>
      <c r="BH154" s="146">
        <f>IF(N154="sníž. přenesená",J154,0)</f>
        <v>0</v>
      </c>
      <c r="BI154" s="146">
        <f>IF(N154="nulová",J154,0)</f>
        <v>0</v>
      </c>
      <c r="BJ154" s="16" t="s">
        <v>86</v>
      </c>
      <c r="BK154" s="146">
        <f>ROUND(I154*H154,2)</f>
        <v>0</v>
      </c>
      <c r="BL154" s="16" t="s">
        <v>164</v>
      </c>
      <c r="BM154" s="145" t="s">
        <v>698</v>
      </c>
    </row>
    <row r="155" spans="2:65" s="13" customFormat="1" ht="11.25">
      <c r="B155" s="163"/>
      <c r="D155" s="147" t="s">
        <v>214</v>
      </c>
      <c r="E155" s="164" t="s">
        <v>1</v>
      </c>
      <c r="F155" s="165" t="s">
        <v>699</v>
      </c>
      <c r="H155" s="166">
        <v>249</v>
      </c>
      <c r="I155" s="167"/>
      <c r="L155" s="163"/>
      <c r="M155" s="168"/>
      <c r="T155" s="169"/>
      <c r="AT155" s="164" t="s">
        <v>214</v>
      </c>
      <c r="AU155" s="164" t="s">
        <v>88</v>
      </c>
      <c r="AV155" s="13" t="s">
        <v>88</v>
      </c>
      <c r="AW155" s="13" t="s">
        <v>33</v>
      </c>
      <c r="AX155" s="13" t="s">
        <v>78</v>
      </c>
      <c r="AY155" s="164" t="s">
        <v>142</v>
      </c>
    </row>
    <row r="156" spans="2:65" s="14" customFormat="1" ht="11.25">
      <c r="B156" s="170"/>
      <c r="D156" s="147" t="s">
        <v>214</v>
      </c>
      <c r="E156" s="171" t="s">
        <v>1</v>
      </c>
      <c r="F156" s="172" t="s">
        <v>217</v>
      </c>
      <c r="H156" s="173">
        <v>249</v>
      </c>
      <c r="I156" s="174"/>
      <c r="L156" s="170"/>
      <c r="M156" s="175"/>
      <c r="T156" s="176"/>
      <c r="AT156" s="171" t="s">
        <v>214</v>
      </c>
      <c r="AU156" s="171" t="s">
        <v>88</v>
      </c>
      <c r="AV156" s="14" t="s">
        <v>164</v>
      </c>
      <c r="AW156" s="14" t="s">
        <v>33</v>
      </c>
      <c r="AX156" s="14" t="s">
        <v>86</v>
      </c>
      <c r="AY156" s="171" t="s">
        <v>142</v>
      </c>
    </row>
    <row r="157" spans="2:65" s="1" customFormat="1" ht="16.5" customHeight="1">
      <c r="B157" s="132"/>
      <c r="C157" s="133" t="s">
        <v>8</v>
      </c>
      <c r="D157" s="133" t="s">
        <v>145</v>
      </c>
      <c r="E157" s="134" t="s">
        <v>700</v>
      </c>
      <c r="F157" s="135" t="s">
        <v>701</v>
      </c>
      <c r="G157" s="136" t="s">
        <v>212</v>
      </c>
      <c r="H157" s="137">
        <v>3</v>
      </c>
      <c r="I157" s="138"/>
      <c r="J157" s="139">
        <f>ROUND(I157*H157,2)</f>
        <v>0</v>
      </c>
      <c r="K157" s="140"/>
      <c r="L157" s="31"/>
      <c r="M157" s="141" t="s">
        <v>1</v>
      </c>
      <c r="N157" s="142" t="s">
        <v>43</v>
      </c>
      <c r="P157" s="143">
        <f>O157*H157</f>
        <v>0</v>
      </c>
      <c r="Q157" s="143">
        <v>2.3114599999999998</v>
      </c>
      <c r="R157" s="143">
        <f>Q157*H157</f>
        <v>6.9343799999999991</v>
      </c>
      <c r="S157" s="143">
        <v>0</v>
      </c>
      <c r="T157" s="144">
        <f>S157*H157</f>
        <v>0</v>
      </c>
      <c r="AR157" s="145" t="s">
        <v>164</v>
      </c>
      <c r="AT157" s="145" t="s">
        <v>145</v>
      </c>
      <c r="AU157" s="145" t="s">
        <v>88</v>
      </c>
      <c r="AY157" s="16" t="s">
        <v>142</v>
      </c>
      <c r="BE157" s="146">
        <f>IF(N157="základní",J157,0)</f>
        <v>0</v>
      </c>
      <c r="BF157" s="146">
        <f>IF(N157="snížená",J157,0)</f>
        <v>0</v>
      </c>
      <c r="BG157" s="146">
        <f>IF(N157="zákl. přenesená",J157,0)</f>
        <v>0</v>
      </c>
      <c r="BH157" s="146">
        <f>IF(N157="sníž. přenesená",J157,0)</f>
        <v>0</v>
      </c>
      <c r="BI157" s="146">
        <f>IF(N157="nulová",J157,0)</f>
        <v>0</v>
      </c>
      <c r="BJ157" s="16" t="s">
        <v>86</v>
      </c>
      <c r="BK157" s="146">
        <f>ROUND(I157*H157,2)</f>
        <v>0</v>
      </c>
      <c r="BL157" s="16" t="s">
        <v>164</v>
      </c>
      <c r="BM157" s="145" t="s">
        <v>702</v>
      </c>
    </row>
    <row r="158" spans="2:65" s="13" customFormat="1" ht="11.25">
      <c r="B158" s="163"/>
      <c r="D158" s="147" t="s">
        <v>214</v>
      </c>
      <c r="E158" s="164" t="s">
        <v>1</v>
      </c>
      <c r="F158" s="165" t="s">
        <v>703</v>
      </c>
      <c r="H158" s="166">
        <v>0.6</v>
      </c>
      <c r="I158" s="167"/>
      <c r="L158" s="163"/>
      <c r="M158" s="168"/>
      <c r="T158" s="169"/>
      <c r="AT158" s="164" t="s">
        <v>214</v>
      </c>
      <c r="AU158" s="164" t="s">
        <v>88</v>
      </c>
      <c r="AV158" s="13" t="s">
        <v>88</v>
      </c>
      <c r="AW158" s="13" t="s">
        <v>33</v>
      </c>
      <c r="AX158" s="13" t="s">
        <v>78</v>
      </c>
      <c r="AY158" s="164" t="s">
        <v>142</v>
      </c>
    </row>
    <row r="159" spans="2:65" s="13" customFormat="1" ht="11.25">
      <c r="B159" s="163"/>
      <c r="D159" s="147" t="s">
        <v>214</v>
      </c>
      <c r="E159" s="164" t="s">
        <v>1</v>
      </c>
      <c r="F159" s="165" t="s">
        <v>704</v>
      </c>
      <c r="H159" s="166">
        <v>0.9</v>
      </c>
      <c r="I159" s="167"/>
      <c r="L159" s="163"/>
      <c r="M159" s="168"/>
      <c r="T159" s="169"/>
      <c r="AT159" s="164" t="s">
        <v>214</v>
      </c>
      <c r="AU159" s="164" t="s">
        <v>88</v>
      </c>
      <c r="AV159" s="13" t="s">
        <v>88</v>
      </c>
      <c r="AW159" s="13" t="s">
        <v>33</v>
      </c>
      <c r="AX159" s="13" t="s">
        <v>78</v>
      </c>
      <c r="AY159" s="164" t="s">
        <v>142</v>
      </c>
    </row>
    <row r="160" spans="2:65" s="13" customFormat="1" ht="11.25">
      <c r="B160" s="163"/>
      <c r="D160" s="147" t="s">
        <v>214</v>
      </c>
      <c r="E160" s="164" t="s">
        <v>1</v>
      </c>
      <c r="F160" s="165" t="s">
        <v>705</v>
      </c>
      <c r="H160" s="166">
        <v>1.5</v>
      </c>
      <c r="I160" s="167"/>
      <c r="L160" s="163"/>
      <c r="M160" s="168"/>
      <c r="T160" s="169"/>
      <c r="AT160" s="164" t="s">
        <v>214</v>
      </c>
      <c r="AU160" s="164" t="s">
        <v>88</v>
      </c>
      <c r="AV160" s="13" t="s">
        <v>88</v>
      </c>
      <c r="AW160" s="13" t="s">
        <v>33</v>
      </c>
      <c r="AX160" s="13" t="s">
        <v>78</v>
      </c>
      <c r="AY160" s="164" t="s">
        <v>142</v>
      </c>
    </row>
    <row r="161" spans="2:65" s="14" customFormat="1" ht="11.25">
      <c r="B161" s="170"/>
      <c r="D161" s="147" t="s">
        <v>214</v>
      </c>
      <c r="E161" s="171" t="s">
        <v>1</v>
      </c>
      <c r="F161" s="172" t="s">
        <v>217</v>
      </c>
      <c r="H161" s="173">
        <v>3</v>
      </c>
      <c r="I161" s="174"/>
      <c r="L161" s="170"/>
      <c r="M161" s="175"/>
      <c r="T161" s="176"/>
      <c r="AT161" s="171" t="s">
        <v>214</v>
      </c>
      <c r="AU161" s="171" t="s">
        <v>88</v>
      </c>
      <c r="AV161" s="14" t="s">
        <v>164</v>
      </c>
      <c r="AW161" s="14" t="s">
        <v>33</v>
      </c>
      <c r="AX161" s="14" t="s">
        <v>86</v>
      </c>
      <c r="AY161" s="171" t="s">
        <v>142</v>
      </c>
    </row>
    <row r="162" spans="2:65" s="1" customFormat="1" ht="21.75" customHeight="1">
      <c r="B162" s="132"/>
      <c r="C162" s="133" t="s">
        <v>257</v>
      </c>
      <c r="D162" s="133" t="s">
        <v>145</v>
      </c>
      <c r="E162" s="134" t="s">
        <v>666</v>
      </c>
      <c r="F162" s="135" t="s">
        <v>667</v>
      </c>
      <c r="G162" s="136" t="s">
        <v>212</v>
      </c>
      <c r="H162" s="137">
        <v>2.1</v>
      </c>
      <c r="I162" s="138"/>
      <c r="J162" s="139">
        <f>ROUND(I162*H162,2)</f>
        <v>0</v>
      </c>
      <c r="K162" s="140"/>
      <c r="L162" s="31"/>
      <c r="M162" s="141" t="s">
        <v>1</v>
      </c>
      <c r="N162" s="142" t="s">
        <v>43</v>
      </c>
      <c r="P162" s="143">
        <f>O162*H162</f>
        <v>0</v>
      </c>
      <c r="Q162" s="143">
        <v>2.3094800000000002</v>
      </c>
      <c r="R162" s="143">
        <f>Q162*H162</f>
        <v>4.849908000000001</v>
      </c>
      <c r="S162" s="143">
        <v>0</v>
      </c>
      <c r="T162" s="144">
        <f>S162*H162</f>
        <v>0</v>
      </c>
      <c r="AR162" s="145" t="s">
        <v>164</v>
      </c>
      <c r="AT162" s="145" t="s">
        <v>145</v>
      </c>
      <c r="AU162" s="145" t="s">
        <v>88</v>
      </c>
      <c r="AY162" s="16" t="s">
        <v>142</v>
      </c>
      <c r="BE162" s="146">
        <f>IF(N162="základní",J162,0)</f>
        <v>0</v>
      </c>
      <c r="BF162" s="146">
        <f>IF(N162="snížená",J162,0)</f>
        <v>0</v>
      </c>
      <c r="BG162" s="146">
        <f>IF(N162="zákl. přenesená",J162,0)</f>
        <v>0</v>
      </c>
      <c r="BH162" s="146">
        <f>IF(N162="sníž. přenesená",J162,0)</f>
        <v>0</v>
      </c>
      <c r="BI162" s="146">
        <f>IF(N162="nulová",J162,0)</f>
        <v>0</v>
      </c>
      <c r="BJ162" s="16" t="s">
        <v>86</v>
      </c>
      <c r="BK162" s="146">
        <f>ROUND(I162*H162,2)</f>
        <v>0</v>
      </c>
      <c r="BL162" s="16" t="s">
        <v>164</v>
      </c>
      <c r="BM162" s="145" t="s">
        <v>668</v>
      </c>
    </row>
    <row r="163" spans="2:65" s="1" customFormat="1" ht="19.5">
      <c r="B163" s="31"/>
      <c r="D163" s="147" t="s">
        <v>151</v>
      </c>
      <c r="F163" s="148" t="s">
        <v>669</v>
      </c>
      <c r="I163" s="149"/>
      <c r="L163" s="31"/>
      <c r="M163" s="150"/>
      <c r="T163" s="55"/>
      <c r="AT163" s="16" t="s">
        <v>151</v>
      </c>
      <c r="AU163" s="16" t="s">
        <v>88</v>
      </c>
    </row>
    <row r="164" spans="2:65" s="13" customFormat="1" ht="11.25">
      <c r="B164" s="163"/>
      <c r="D164" s="147" t="s">
        <v>214</v>
      </c>
      <c r="E164" s="164" t="s">
        <v>1</v>
      </c>
      <c r="F164" s="165" t="s">
        <v>706</v>
      </c>
      <c r="H164" s="166">
        <v>2.1</v>
      </c>
      <c r="I164" s="167"/>
      <c r="L164" s="163"/>
      <c r="M164" s="168"/>
      <c r="T164" s="169"/>
      <c r="AT164" s="164" t="s">
        <v>214</v>
      </c>
      <c r="AU164" s="164" t="s">
        <v>88</v>
      </c>
      <c r="AV164" s="13" t="s">
        <v>88</v>
      </c>
      <c r="AW164" s="13" t="s">
        <v>33</v>
      </c>
      <c r="AX164" s="13" t="s">
        <v>78</v>
      </c>
      <c r="AY164" s="164" t="s">
        <v>142</v>
      </c>
    </row>
    <row r="165" spans="2:65" s="14" customFormat="1" ht="11.25">
      <c r="B165" s="170"/>
      <c r="D165" s="147" t="s">
        <v>214</v>
      </c>
      <c r="E165" s="171" t="s">
        <v>1</v>
      </c>
      <c r="F165" s="172" t="s">
        <v>217</v>
      </c>
      <c r="H165" s="173">
        <v>2.1</v>
      </c>
      <c r="I165" s="174"/>
      <c r="L165" s="170"/>
      <c r="M165" s="175"/>
      <c r="T165" s="176"/>
      <c r="AT165" s="171" t="s">
        <v>214</v>
      </c>
      <c r="AU165" s="171" t="s">
        <v>88</v>
      </c>
      <c r="AV165" s="14" t="s">
        <v>164</v>
      </c>
      <c r="AW165" s="14" t="s">
        <v>33</v>
      </c>
      <c r="AX165" s="14" t="s">
        <v>86</v>
      </c>
      <c r="AY165" s="171" t="s">
        <v>142</v>
      </c>
    </row>
    <row r="166" spans="2:65" s="11" customFormat="1" ht="22.9" customHeight="1">
      <c r="B166" s="120"/>
      <c r="D166" s="121" t="s">
        <v>77</v>
      </c>
      <c r="E166" s="130" t="s">
        <v>163</v>
      </c>
      <c r="F166" s="130" t="s">
        <v>296</v>
      </c>
      <c r="I166" s="123"/>
      <c r="J166" s="131">
        <f>BK166</f>
        <v>0</v>
      </c>
      <c r="L166" s="120"/>
      <c r="M166" s="125"/>
      <c r="P166" s="126">
        <f>SUM(P167:P169)</f>
        <v>0</v>
      </c>
      <c r="R166" s="126">
        <f>SUM(R167:R169)</f>
        <v>0</v>
      </c>
      <c r="T166" s="127">
        <f>SUM(T167:T169)</f>
        <v>0</v>
      </c>
      <c r="AR166" s="121" t="s">
        <v>86</v>
      </c>
      <c r="AT166" s="128" t="s">
        <v>77</v>
      </c>
      <c r="AU166" s="128" t="s">
        <v>86</v>
      </c>
      <c r="AY166" s="121" t="s">
        <v>142</v>
      </c>
      <c r="BK166" s="129">
        <f>SUM(BK167:BK169)</f>
        <v>0</v>
      </c>
    </row>
    <row r="167" spans="2:65" s="1" customFormat="1" ht="21.75" customHeight="1">
      <c r="B167" s="132"/>
      <c r="C167" s="133" t="s">
        <v>261</v>
      </c>
      <c r="D167" s="133" t="s">
        <v>145</v>
      </c>
      <c r="E167" s="134" t="s">
        <v>453</v>
      </c>
      <c r="F167" s="135" t="s">
        <v>454</v>
      </c>
      <c r="G167" s="136" t="s">
        <v>203</v>
      </c>
      <c r="H167" s="137">
        <v>8</v>
      </c>
      <c r="I167" s="138"/>
      <c r="J167" s="139">
        <f>ROUND(I167*H167,2)</f>
        <v>0</v>
      </c>
      <c r="K167" s="140"/>
      <c r="L167" s="31"/>
      <c r="M167" s="141" t="s">
        <v>1</v>
      </c>
      <c r="N167" s="142" t="s">
        <v>43</v>
      </c>
      <c r="P167" s="143">
        <f>O167*H167</f>
        <v>0</v>
      </c>
      <c r="Q167" s="143">
        <v>0</v>
      </c>
      <c r="R167" s="143">
        <f>Q167*H167</f>
        <v>0</v>
      </c>
      <c r="S167" s="143">
        <v>0</v>
      </c>
      <c r="T167" s="144">
        <f>S167*H167</f>
        <v>0</v>
      </c>
      <c r="AR167" s="145" t="s">
        <v>164</v>
      </c>
      <c r="AT167" s="145" t="s">
        <v>145</v>
      </c>
      <c r="AU167" s="145" t="s">
        <v>88</v>
      </c>
      <c r="AY167" s="16" t="s">
        <v>142</v>
      </c>
      <c r="BE167" s="146">
        <f>IF(N167="základní",J167,0)</f>
        <v>0</v>
      </c>
      <c r="BF167" s="146">
        <f>IF(N167="snížená",J167,0)</f>
        <v>0</v>
      </c>
      <c r="BG167" s="146">
        <f>IF(N167="zákl. přenesená",J167,0)</f>
        <v>0</v>
      </c>
      <c r="BH167" s="146">
        <f>IF(N167="sníž. přenesená",J167,0)</f>
        <v>0</v>
      </c>
      <c r="BI167" s="146">
        <f>IF(N167="nulová",J167,0)</f>
        <v>0</v>
      </c>
      <c r="BJ167" s="16" t="s">
        <v>86</v>
      </c>
      <c r="BK167" s="146">
        <f>ROUND(I167*H167,2)</f>
        <v>0</v>
      </c>
      <c r="BL167" s="16" t="s">
        <v>164</v>
      </c>
      <c r="BM167" s="145" t="s">
        <v>679</v>
      </c>
    </row>
    <row r="168" spans="2:65" s="13" customFormat="1" ht="11.25">
      <c r="B168" s="163"/>
      <c r="D168" s="147" t="s">
        <v>214</v>
      </c>
      <c r="E168" s="164" t="s">
        <v>1</v>
      </c>
      <c r="F168" s="165" t="s">
        <v>707</v>
      </c>
      <c r="H168" s="166">
        <v>8</v>
      </c>
      <c r="I168" s="167"/>
      <c r="L168" s="163"/>
      <c r="M168" s="168"/>
      <c r="T168" s="169"/>
      <c r="AT168" s="164" t="s">
        <v>214</v>
      </c>
      <c r="AU168" s="164" t="s">
        <v>88</v>
      </c>
      <c r="AV168" s="13" t="s">
        <v>88</v>
      </c>
      <c r="AW168" s="13" t="s">
        <v>33</v>
      </c>
      <c r="AX168" s="13" t="s">
        <v>78</v>
      </c>
      <c r="AY168" s="164" t="s">
        <v>142</v>
      </c>
    </row>
    <row r="169" spans="2:65" s="14" customFormat="1" ht="11.25">
      <c r="B169" s="170"/>
      <c r="D169" s="147" t="s">
        <v>214</v>
      </c>
      <c r="E169" s="171" t="s">
        <v>1</v>
      </c>
      <c r="F169" s="172" t="s">
        <v>217</v>
      </c>
      <c r="H169" s="173">
        <v>8</v>
      </c>
      <c r="I169" s="174"/>
      <c r="L169" s="170"/>
      <c r="M169" s="175"/>
      <c r="T169" s="176"/>
      <c r="AT169" s="171" t="s">
        <v>214</v>
      </c>
      <c r="AU169" s="171" t="s">
        <v>88</v>
      </c>
      <c r="AV169" s="14" t="s">
        <v>164</v>
      </c>
      <c r="AW169" s="14" t="s">
        <v>33</v>
      </c>
      <c r="AX169" s="14" t="s">
        <v>86</v>
      </c>
      <c r="AY169" s="171" t="s">
        <v>142</v>
      </c>
    </row>
    <row r="170" spans="2:65" s="11" customFormat="1" ht="22.9" customHeight="1">
      <c r="B170" s="120"/>
      <c r="D170" s="121" t="s">
        <v>77</v>
      </c>
      <c r="E170" s="130" t="s">
        <v>189</v>
      </c>
      <c r="F170" s="130" t="s">
        <v>209</v>
      </c>
      <c r="I170" s="123"/>
      <c r="J170" s="131">
        <f>BK170</f>
        <v>0</v>
      </c>
      <c r="L170" s="120"/>
      <c r="M170" s="125"/>
      <c r="P170" s="126">
        <f>SUM(P171:P173)</f>
        <v>0</v>
      </c>
      <c r="R170" s="126">
        <f>SUM(R171:R173)</f>
        <v>1.8526500000000001E-2</v>
      </c>
      <c r="T170" s="127">
        <f>SUM(T171:T173)</f>
        <v>0</v>
      </c>
      <c r="AR170" s="121" t="s">
        <v>86</v>
      </c>
      <c r="AT170" s="128" t="s">
        <v>77</v>
      </c>
      <c r="AU170" s="128" t="s">
        <v>86</v>
      </c>
      <c r="AY170" s="121" t="s">
        <v>142</v>
      </c>
      <c r="BK170" s="129">
        <f>SUM(BK171:BK173)</f>
        <v>0</v>
      </c>
    </row>
    <row r="171" spans="2:65" s="1" customFormat="1" ht="24.2" customHeight="1">
      <c r="B171" s="132"/>
      <c r="C171" s="133" t="s">
        <v>265</v>
      </c>
      <c r="D171" s="133" t="s">
        <v>145</v>
      </c>
      <c r="E171" s="134" t="s">
        <v>480</v>
      </c>
      <c r="F171" s="135" t="s">
        <v>481</v>
      </c>
      <c r="G171" s="136" t="s">
        <v>203</v>
      </c>
      <c r="H171" s="137">
        <v>26.85</v>
      </c>
      <c r="I171" s="138"/>
      <c r="J171" s="139">
        <f>ROUND(I171*H171,2)</f>
        <v>0</v>
      </c>
      <c r="K171" s="140"/>
      <c r="L171" s="31"/>
      <c r="M171" s="141" t="s">
        <v>1</v>
      </c>
      <c r="N171" s="142" t="s">
        <v>43</v>
      </c>
      <c r="P171" s="143">
        <f>O171*H171</f>
        <v>0</v>
      </c>
      <c r="Q171" s="143">
        <v>6.8999999999999997E-4</v>
      </c>
      <c r="R171" s="143">
        <f>Q171*H171</f>
        <v>1.8526500000000001E-2</v>
      </c>
      <c r="S171" s="143">
        <v>0</v>
      </c>
      <c r="T171" s="144">
        <f>S171*H171</f>
        <v>0</v>
      </c>
      <c r="AR171" s="145" t="s">
        <v>164</v>
      </c>
      <c r="AT171" s="145" t="s">
        <v>145</v>
      </c>
      <c r="AU171" s="145" t="s">
        <v>88</v>
      </c>
      <c r="AY171" s="16" t="s">
        <v>142</v>
      </c>
      <c r="BE171" s="146">
        <f>IF(N171="základní",J171,0)</f>
        <v>0</v>
      </c>
      <c r="BF171" s="146">
        <f>IF(N171="snížená",J171,0)</f>
        <v>0</v>
      </c>
      <c r="BG171" s="146">
        <f>IF(N171="zákl. přenesená",J171,0)</f>
        <v>0</v>
      </c>
      <c r="BH171" s="146">
        <f>IF(N171="sníž. přenesená",J171,0)</f>
        <v>0</v>
      </c>
      <c r="BI171" s="146">
        <f>IF(N171="nulová",J171,0)</f>
        <v>0</v>
      </c>
      <c r="BJ171" s="16" t="s">
        <v>86</v>
      </c>
      <c r="BK171" s="146">
        <f>ROUND(I171*H171,2)</f>
        <v>0</v>
      </c>
      <c r="BL171" s="16" t="s">
        <v>164</v>
      </c>
      <c r="BM171" s="145" t="s">
        <v>681</v>
      </c>
    </row>
    <row r="172" spans="2:65" s="13" customFormat="1" ht="11.25">
      <c r="B172" s="163"/>
      <c r="D172" s="147" t="s">
        <v>214</v>
      </c>
      <c r="E172" s="164" t="s">
        <v>1</v>
      </c>
      <c r="F172" s="165" t="s">
        <v>708</v>
      </c>
      <c r="H172" s="166">
        <v>26.85</v>
      </c>
      <c r="I172" s="167"/>
      <c r="L172" s="163"/>
      <c r="M172" s="168"/>
      <c r="T172" s="169"/>
      <c r="AT172" s="164" t="s">
        <v>214</v>
      </c>
      <c r="AU172" s="164" t="s">
        <v>88</v>
      </c>
      <c r="AV172" s="13" t="s">
        <v>88</v>
      </c>
      <c r="AW172" s="13" t="s">
        <v>33</v>
      </c>
      <c r="AX172" s="13" t="s">
        <v>78</v>
      </c>
      <c r="AY172" s="164" t="s">
        <v>142</v>
      </c>
    </row>
    <row r="173" spans="2:65" s="14" customFormat="1" ht="11.25">
      <c r="B173" s="170"/>
      <c r="D173" s="147" t="s">
        <v>214</v>
      </c>
      <c r="E173" s="171" t="s">
        <v>1</v>
      </c>
      <c r="F173" s="172" t="s">
        <v>217</v>
      </c>
      <c r="H173" s="173">
        <v>26.85</v>
      </c>
      <c r="I173" s="174"/>
      <c r="L173" s="170"/>
      <c r="M173" s="175"/>
      <c r="T173" s="176"/>
      <c r="AT173" s="171" t="s">
        <v>214</v>
      </c>
      <c r="AU173" s="171" t="s">
        <v>88</v>
      </c>
      <c r="AV173" s="14" t="s">
        <v>164</v>
      </c>
      <c r="AW173" s="14" t="s">
        <v>33</v>
      </c>
      <c r="AX173" s="14" t="s">
        <v>86</v>
      </c>
      <c r="AY173" s="171" t="s">
        <v>142</v>
      </c>
    </row>
    <row r="174" spans="2:65" s="11" customFormat="1" ht="22.9" customHeight="1">
      <c r="B174" s="120"/>
      <c r="D174" s="121" t="s">
        <v>77</v>
      </c>
      <c r="E174" s="130" t="s">
        <v>386</v>
      </c>
      <c r="F174" s="130" t="s">
        <v>387</v>
      </c>
      <c r="I174" s="123"/>
      <c r="J174" s="131">
        <f>BK174</f>
        <v>0</v>
      </c>
      <c r="L174" s="120"/>
      <c r="M174" s="125"/>
      <c r="P174" s="126">
        <f>P175</f>
        <v>0</v>
      </c>
      <c r="R174" s="126">
        <f>R175</f>
        <v>0</v>
      </c>
      <c r="T174" s="127">
        <f>T175</f>
        <v>0</v>
      </c>
      <c r="AR174" s="121" t="s">
        <v>86</v>
      </c>
      <c r="AT174" s="128" t="s">
        <v>77</v>
      </c>
      <c r="AU174" s="128" t="s">
        <v>86</v>
      </c>
      <c r="AY174" s="121" t="s">
        <v>142</v>
      </c>
      <c r="BK174" s="129">
        <f>BK175</f>
        <v>0</v>
      </c>
    </row>
    <row r="175" spans="2:65" s="1" customFormat="1" ht="16.5" customHeight="1">
      <c r="B175" s="132"/>
      <c r="C175" s="133" t="s">
        <v>344</v>
      </c>
      <c r="D175" s="133" t="s">
        <v>145</v>
      </c>
      <c r="E175" s="134" t="s">
        <v>389</v>
      </c>
      <c r="F175" s="135" t="s">
        <v>390</v>
      </c>
      <c r="G175" s="136" t="s">
        <v>246</v>
      </c>
      <c r="H175" s="137">
        <v>13.525</v>
      </c>
      <c r="I175" s="138"/>
      <c r="J175" s="139">
        <f>ROUND(I175*H175,2)</f>
        <v>0</v>
      </c>
      <c r="K175" s="140"/>
      <c r="L175" s="31"/>
      <c r="M175" s="152" t="s">
        <v>1</v>
      </c>
      <c r="N175" s="153" t="s">
        <v>43</v>
      </c>
      <c r="O175" s="154"/>
      <c r="P175" s="155">
        <f>O175*H175</f>
        <v>0</v>
      </c>
      <c r="Q175" s="155">
        <v>0</v>
      </c>
      <c r="R175" s="155">
        <f>Q175*H175</f>
        <v>0</v>
      </c>
      <c r="S175" s="155">
        <v>0</v>
      </c>
      <c r="T175" s="156">
        <f>S175*H175</f>
        <v>0</v>
      </c>
      <c r="AR175" s="145" t="s">
        <v>164</v>
      </c>
      <c r="AT175" s="145" t="s">
        <v>145</v>
      </c>
      <c r="AU175" s="145" t="s">
        <v>88</v>
      </c>
      <c r="AY175" s="16" t="s">
        <v>142</v>
      </c>
      <c r="BE175" s="146">
        <f>IF(N175="základní",J175,0)</f>
        <v>0</v>
      </c>
      <c r="BF175" s="146">
        <f>IF(N175="snížená",J175,0)</f>
        <v>0</v>
      </c>
      <c r="BG175" s="146">
        <f>IF(N175="zákl. přenesená",J175,0)</f>
        <v>0</v>
      </c>
      <c r="BH175" s="146">
        <f>IF(N175="sníž. přenesená",J175,0)</f>
        <v>0</v>
      </c>
      <c r="BI175" s="146">
        <f>IF(N175="nulová",J175,0)</f>
        <v>0</v>
      </c>
      <c r="BJ175" s="16" t="s">
        <v>86</v>
      </c>
      <c r="BK175" s="146">
        <f>ROUND(I175*H175,2)</f>
        <v>0</v>
      </c>
      <c r="BL175" s="16" t="s">
        <v>164</v>
      </c>
      <c r="BM175" s="145" t="s">
        <v>684</v>
      </c>
    </row>
    <row r="176" spans="2:65" s="1" customFormat="1" ht="6.95" customHeight="1">
      <c r="B176" s="43"/>
      <c r="C176" s="44"/>
      <c r="D176" s="44"/>
      <c r="E176" s="44"/>
      <c r="F176" s="44"/>
      <c r="G176" s="44"/>
      <c r="H176" s="44"/>
      <c r="I176" s="44"/>
      <c r="J176" s="44"/>
      <c r="K176" s="44"/>
      <c r="L176" s="31"/>
    </row>
  </sheetData>
  <autoFilter ref="C122:K175" xr:uid="{00000000-0009-0000-0000-000008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20</vt:i4>
      </vt:variant>
    </vt:vector>
  </HeadingPairs>
  <TitlesOfParts>
    <vt:vector size="30" baseType="lpstr">
      <vt:lpstr>Rekapitulace stavby</vt:lpstr>
      <vt:lpstr>00 - Vedlejší Rozpočtové ...</vt:lpstr>
      <vt:lpstr>001 - Přípravné bourací p...</vt:lpstr>
      <vt:lpstr>SO 01 - Multifunkční hřiště</vt:lpstr>
      <vt:lpstr>SO 02 - Dětské hřiště</vt:lpstr>
      <vt:lpstr>SO 03 - Oplocení multifun...</vt:lpstr>
      <vt:lpstr>SO 04 - Oplocení dětského...</vt:lpstr>
      <vt:lpstr>SO 05 - Gabionová opěrná ...</vt:lpstr>
      <vt:lpstr>SO 06 - Gabionové opěrné ...</vt:lpstr>
      <vt:lpstr>SO 07 - Gabionové opěrné ...</vt:lpstr>
      <vt:lpstr>'00 - Vedlejší Rozpočtové ...'!Názvy_tisku</vt:lpstr>
      <vt:lpstr>'001 - Přípravné bourací p...'!Názvy_tisku</vt:lpstr>
      <vt:lpstr>'Rekapitulace stavby'!Názvy_tisku</vt:lpstr>
      <vt:lpstr>'SO 01 - Multifunkční hřiště'!Názvy_tisku</vt:lpstr>
      <vt:lpstr>'SO 02 - Dětské hřiště'!Názvy_tisku</vt:lpstr>
      <vt:lpstr>'SO 03 - Oplocení multifun...'!Názvy_tisku</vt:lpstr>
      <vt:lpstr>'SO 04 - Oplocení dětského...'!Názvy_tisku</vt:lpstr>
      <vt:lpstr>'SO 05 - Gabionová opěrná ...'!Názvy_tisku</vt:lpstr>
      <vt:lpstr>'SO 06 - Gabionové opěrné ...'!Názvy_tisku</vt:lpstr>
      <vt:lpstr>'SO 07 - Gabionové opěrné ...'!Názvy_tisku</vt:lpstr>
      <vt:lpstr>'00 - Vedlejší Rozpočtové ...'!Oblast_tisku</vt:lpstr>
      <vt:lpstr>'001 - Přípravné bourací p...'!Oblast_tisku</vt:lpstr>
      <vt:lpstr>'Rekapitulace stavby'!Oblast_tisku</vt:lpstr>
      <vt:lpstr>'SO 01 - Multifunkční hřiště'!Oblast_tisku</vt:lpstr>
      <vt:lpstr>'SO 02 - Dětské hřiště'!Oblast_tisku</vt:lpstr>
      <vt:lpstr>'SO 03 - Oplocení multifun...'!Oblast_tisku</vt:lpstr>
      <vt:lpstr>'SO 04 - Oplocení dětského...'!Oblast_tisku</vt:lpstr>
      <vt:lpstr>'SO 05 - Gabionová opěrná ...'!Oblast_tisku</vt:lpstr>
      <vt:lpstr>'SO 06 - Gabionové opěrné ...'!Oblast_tisku</vt:lpstr>
      <vt:lpstr>'SO 07 - Gabionové opěrné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Jindra</dc:creator>
  <cp:lastModifiedBy>Jan Mudra</cp:lastModifiedBy>
  <dcterms:created xsi:type="dcterms:W3CDTF">2025-05-06T11:52:16Z</dcterms:created>
  <dcterms:modified xsi:type="dcterms:W3CDTF">2025-05-06T17:16:05Z</dcterms:modified>
</cp:coreProperties>
</file>